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tadata/thumbnail" Target="docProps/thumbnail.emf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lacsn-my.sharepoint.com/personal/annie_st-amant_csn_qc_ca/Documents/Bureau/"/>
    </mc:Choice>
  </mc:AlternateContent>
  <xr:revisionPtr revIDLastSave="16" documentId="8_{07E9BF75-DCA8-4AA7-A309-A0A1ECE2578A}" xr6:coauthVersionLast="47" xr6:coauthVersionMax="47" xr10:uidLastSave="{B8A08FDD-5F97-48A9-A1E1-6D1C90EBA458}"/>
  <bookViews>
    <workbookView xWindow="-108" yWindow="-108" windowWidth="23256" windowHeight="12456" firstSheet="1" activeTab="1" xr2:uid="{00000000-000D-0000-FFFF-FFFF00000000}"/>
  </bookViews>
  <sheets>
    <sheet name="Formules" sheetId="24" state="hidden" r:id="rId1"/>
    <sheet name="Rapport dépenses" sheetId="1" r:id="rId2"/>
    <sheet name="Payé" sheetId="8" r:id="rId3"/>
    <sheet name="Barèmes" sheetId="2" state="hidden" r:id="rId4"/>
    <sheet name="Distance" sheetId="27" state="hidden" r:id="rId5"/>
    <sheet name="Support" sheetId="107" state="hidden" r:id="rId6"/>
    <sheet name="Distancier" sheetId="106" state="hidden" r:id="rId7"/>
    <sheet name="Adresses" sheetId="33" state="hidden" r:id="rId8"/>
  </sheets>
  <externalReferences>
    <externalReference r:id="rId9"/>
  </externalReferences>
  <definedNames>
    <definedName name="Adresse">Barèmes!$K$32:$K$34</definedName>
    <definedName name="Adresse_institution">Distance!$K$17:$L$158</definedName>
    <definedName name="Arrivee">'Rapport dépenses'!$E$5</definedName>
    <definedName name="Arrivee_Trace">Distance!$I$6</definedName>
    <definedName name="Bareme_du_Km">Barèmes!$F$16</definedName>
    <definedName name="Bareme_du_Km_Hybride">Barèmes!$F$17</definedName>
    <definedName name="Cegep">Support!$S$7:$S$51</definedName>
    <definedName name="Choix_contournement">Distance!$D$60</definedName>
    <definedName name="Choix_Institution">Distance!$B$28</definedName>
    <definedName name="Choix_mode">Distance!$D$44</definedName>
    <definedName name="Choix_unites">Distance!$D$29</definedName>
    <definedName name="Contournement">Distance!$B$9</definedName>
    <definedName name="Coucher">Barèmes!$F$9</definedName>
    <definedName name="Dejeuner">Barèmes!$F$5</definedName>
    <definedName name="Depart">'Rapport dépenses'!$E$3</definedName>
    <definedName name="Depart_Trace">Distance!$I$3</definedName>
    <definedName name="Diner">Barèmes!$F$6</definedName>
    <definedName name="Distances_Feuille_Jaune">Support!$V$11:$X$44</definedName>
    <definedName name="Institution">'Rapport dépenses'!$C$5</definedName>
    <definedName name="Institution_num">Distance!$K$17:$K$158</definedName>
    <definedName name="Militants">Support!$S$110:$S$126</definedName>
    <definedName name="Mode_de_deplacement">Distance!$D$9</definedName>
    <definedName name="Non_Regr.">Support!$S$107:$S$108</definedName>
    <definedName name="Premier_samedi">Barèmes!$C$36</definedName>
    <definedName name="Privé">Support!$S$66:$S$105</definedName>
    <definedName name="Samedis">Barèmes!$B$53:$C$419</definedName>
    <definedName name="sans_pièce_justificative">Barèmes!$F$10</definedName>
    <definedName name="Souper">Barèmes!$F$7</definedName>
    <definedName name="Unites">Distance!$B$6</definedName>
    <definedName name="Universite">Support!$S$53:$S$64</definedName>
    <definedName name="Ville">Support!$V$11:$V$44</definedName>
    <definedName name="_xlnm.Print_Area" localSheetId="1">'Rapport dépenses'!$B$2:$Q$44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  <c r="O40" i="1"/>
  <c r="N40" i="1"/>
  <c r="M40" i="1"/>
  <c r="L40" i="1"/>
  <c r="G38" i="1"/>
  <c r="G40" i="1" s="1"/>
  <c r="J37" i="1"/>
  <c r="I37" i="1"/>
  <c r="H37" i="1"/>
  <c r="K37" i="1" s="1"/>
  <c r="F37" i="1"/>
  <c r="K36" i="1"/>
  <c r="I36" i="1"/>
  <c r="F36" i="1"/>
  <c r="K35" i="1"/>
  <c r="I35" i="1"/>
  <c r="F35" i="1"/>
  <c r="K34" i="1"/>
  <c r="I34" i="1"/>
  <c r="F34" i="1"/>
  <c r="H33" i="1"/>
  <c r="F33" i="1"/>
  <c r="K32" i="1"/>
  <c r="I32" i="1"/>
  <c r="F32" i="1"/>
  <c r="K31" i="1"/>
  <c r="I31" i="1"/>
  <c r="F31" i="1"/>
  <c r="K30" i="1"/>
  <c r="J33" i="1" s="1"/>
  <c r="I30" i="1"/>
  <c r="I33" i="1" s="1"/>
  <c r="K33" i="1" s="1"/>
  <c r="F30" i="1"/>
  <c r="H29" i="1"/>
  <c r="F29" i="1"/>
  <c r="K28" i="1"/>
  <c r="I28" i="1"/>
  <c r="I29" i="1" s="1"/>
  <c r="F28" i="1"/>
  <c r="K27" i="1"/>
  <c r="J29" i="1" s="1"/>
  <c r="I27" i="1"/>
  <c r="F27" i="1"/>
  <c r="K26" i="1"/>
  <c r="I26" i="1"/>
  <c r="F26" i="1"/>
  <c r="J25" i="1"/>
  <c r="I25" i="1"/>
  <c r="H25" i="1"/>
  <c r="K25" i="1" s="1"/>
  <c r="F25" i="1"/>
  <c r="K24" i="1"/>
  <c r="I24" i="1"/>
  <c r="F24" i="1"/>
  <c r="K23" i="1"/>
  <c r="I23" i="1"/>
  <c r="F23" i="1"/>
  <c r="K22" i="1"/>
  <c r="I22" i="1"/>
  <c r="F22" i="1"/>
  <c r="H21" i="1"/>
  <c r="F21" i="1"/>
  <c r="K20" i="1"/>
  <c r="I20" i="1"/>
  <c r="F20" i="1"/>
  <c r="K19" i="1"/>
  <c r="I19" i="1"/>
  <c r="F19" i="1"/>
  <c r="M44" i="1" s="1"/>
  <c r="K18" i="1"/>
  <c r="J21" i="1" s="1"/>
  <c r="I18" i="1"/>
  <c r="I21" i="1" s="1"/>
  <c r="K21" i="1" s="1"/>
  <c r="F18" i="1"/>
  <c r="H17" i="1"/>
  <c r="F17" i="1"/>
  <c r="K16" i="1"/>
  <c r="I16" i="1"/>
  <c r="I17" i="1" s="1"/>
  <c r="F16" i="1"/>
  <c r="K15" i="1"/>
  <c r="J17" i="1" s="1"/>
  <c r="I15" i="1"/>
  <c r="F15" i="1"/>
  <c r="K14" i="1"/>
  <c r="I14" i="1"/>
  <c r="F14" i="1"/>
  <c r="J13" i="1"/>
  <c r="I13" i="1"/>
  <c r="H13" i="1"/>
  <c r="K13" i="1" s="1"/>
  <c r="F13" i="1"/>
  <c r="K12" i="1"/>
  <c r="I12" i="1"/>
  <c r="K11" i="1"/>
  <c r="I11" i="1"/>
  <c r="F11" i="1"/>
  <c r="K10" i="1"/>
  <c r="I10" i="1"/>
  <c r="F10" i="1"/>
  <c r="F38" i="1" s="1"/>
  <c r="F40" i="1" s="1"/>
  <c r="B10" i="1"/>
  <c r="B14" i="1" s="1"/>
  <c r="L9" i="1"/>
  <c r="K40" i="1" l="1"/>
  <c r="Q42" i="1" s="1"/>
  <c r="K29" i="1"/>
  <c r="K17" i="1"/>
  <c r="B18" i="1"/>
  <c r="C14" i="1"/>
  <c r="C10" i="1"/>
  <c r="J5" i="1"/>
  <c r="C18" i="1" l="1"/>
  <c r="B22" i="1"/>
  <c r="E52" i="8"/>
  <c r="E53" i="8"/>
  <c r="E54" i="8"/>
  <c r="E55" i="8"/>
  <c r="E56" i="8"/>
  <c r="E57" i="8"/>
  <c r="E63" i="8"/>
  <c r="E61" i="8"/>
  <c r="E60" i="8"/>
  <c r="E59" i="8"/>
  <c r="E58" i="8"/>
  <c r="C14" i="107"/>
  <c r="C13" i="107"/>
  <c r="C11" i="107"/>
  <c r="C10" i="107"/>
  <c r="C8" i="107"/>
  <c r="C7" i="107"/>
  <c r="C6" i="107"/>
  <c r="L9" i="24"/>
  <c r="B26" i="1" l="1"/>
  <c r="C22" i="1"/>
  <c r="B28" i="27"/>
  <c r="B30" i="1" l="1"/>
  <c r="C26" i="1"/>
  <c r="F7" i="24"/>
  <c r="C30" i="1" l="1"/>
  <c r="B34" i="1"/>
  <c r="C34" i="1" s="1"/>
  <c r="F7" i="1"/>
  <c r="K105" i="107"/>
  <c r="J105" i="107"/>
  <c r="H105" i="107"/>
  <c r="F105" i="107"/>
  <c r="L104" i="107"/>
  <c r="I104" i="107"/>
  <c r="L103" i="107"/>
  <c r="I103" i="107"/>
  <c r="L102" i="107"/>
  <c r="I102" i="107"/>
  <c r="L101" i="107"/>
  <c r="I101" i="107"/>
  <c r="L100" i="107"/>
  <c r="I100" i="107"/>
  <c r="L99" i="107"/>
  <c r="I99" i="107"/>
  <c r="L98" i="107"/>
  <c r="I98" i="107"/>
  <c r="L97" i="107"/>
  <c r="I97" i="107"/>
  <c r="L96" i="107"/>
  <c r="I96" i="107"/>
  <c r="L95" i="107"/>
  <c r="I95" i="107"/>
  <c r="L94" i="107"/>
  <c r="I94" i="107"/>
  <c r="L93" i="107"/>
  <c r="I93" i="107"/>
  <c r="L92" i="107"/>
  <c r="I92" i="107"/>
  <c r="L91" i="107"/>
  <c r="I91" i="107"/>
  <c r="L90" i="107"/>
  <c r="I90" i="107"/>
  <c r="L89" i="107"/>
  <c r="I89" i="107"/>
  <c r="L88" i="107"/>
  <c r="I88" i="107"/>
  <c r="L87" i="107"/>
  <c r="I87" i="107"/>
  <c r="L86" i="107"/>
  <c r="I86" i="107"/>
  <c r="L85" i="107"/>
  <c r="I85" i="107"/>
  <c r="L84" i="107"/>
  <c r="I84" i="107"/>
  <c r="L83" i="107"/>
  <c r="I83" i="107"/>
  <c r="L82" i="107"/>
  <c r="I82" i="107"/>
  <c r="L81" i="107"/>
  <c r="I81" i="107"/>
  <c r="L80" i="107"/>
  <c r="I80" i="107"/>
  <c r="L79" i="107"/>
  <c r="I79" i="107"/>
  <c r="L78" i="107"/>
  <c r="I78" i="107"/>
  <c r="L77" i="107"/>
  <c r="I77" i="107"/>
  <c r="L76" i="107"/>
  <c r="I76" i="107"/>
  <c r="L75" i="107"/>
  <c r="I75" i="107"/>
  <c r="L74" i="107"/>
  <c r="I74" i="107"/>
  <c r="L73" i="107"/>
  <c r="I73" i="107"/>
  <c r="L72" i="107"/>
  <c r="I72" i="107"/>
  <c r="L71" i="107"/>
  <c r="I71" i="107"/>
  <c r="L70" i="107"/>
  <c r="I70" i="107"/>
  <c r="L69" i="107"/>
  <c r="I69" i="107"/>
  <c r="L68" i="107"/>
  <c r="I68" i="107"/>
  <c r="L67" i="107"/>
  <c r="I67" i="107"/>
  <c r="L66" i="107"/>
  <c r="I66" i="107"/>
  <c r="L65" i="107"/>
  <c r="I65" i="107"/>
  <c r="L64" i="107"/>
  <c r="I64" i="107"/>
  <c r="L63" i="107"/>
  <c r="I63" i="107"/>
  <c r="L62" i="107"/>
  <c r="I62" i="107"/>
  <c r="L61" i="107"/>
  <c r="I61" i="107"/>
  <c r="L60" i="107"/>
  <c r="I60" i="107"/>
  <c r="L59" i="107"/>
  <c r="I59" i="107"/>
  <c r="L58" i="107"/>
  <c r="I58" i="107"/>
  <c r="L57" i="107"/>
  <c r="I57" i="107"/>
  <c r="L56" i="107"/>
  <c r="I56" i="107"/>
  <c r="L55" i="107"/>
  <c r="I55" i="107"/>
  <c r="L54" i="107"/>
  <c r="I54" i="107"/>
  <c r="L53" i="107"/>
  <c r="I53" i="107"/>
  <c r="L52" i="107"/>
  <c r="I52" i="107"/>
  <c r="L51" i="107"/>
  <c r="I51" i="107"/>
  <c r="L50" i="107"/>
  <c r="I50" i="107"/>
  <c r="L49" i="107"/>
  <c r="I49" i="107"/>
  <c r="L48" i="107"/>
  <c r="I48" i="107"/>
  <c r="L47" i="107"/>
  <c r="I47" i="107"/>
  <c r="L46" i="107"/>
  <c r="I46" i="107"/>
  <c r="L45" i="107"/>
  <c r="I45" i="107"/>
  <c r="L44" i="107"/>
  <c r="I44" i="107"/>
  <c r="L43" i="107"/>
  <c r="I43" i="107"/>
  <c r="L42" i="107"/>
  <c r="I42" i="107"/>
  <c r="L41" i="107"/>
  <c r="I41" i="107"/>
  <c r="L40" i="107"/>
  <c r="I40" i="107"/>
  <c r="L39" i="107"/>
  <c r="I39" i="107"/>
  <c r="L38" i="107"/>
  <c r="I38" i="107"/>
  <c r="L37" i="107"/>
  <c r="I37" i="107"/>
  <c r="L36" i="107"/>
  <c r="I36" i="107"/>
  <c r="L35" i="107"/>
  <c r="I35" i="107"/>
  <c r="L34" i="107"/>
  <c r="I34" i="107"/>
  <c r="L33" i="107"/>
  <c r="I33" i="107"/>
  <c r="L32" i="107"/>
  <c r="I32" i="107"/>
  <c r="L31" i="107"/>
  <c r="I31" i="107"/>
  <c r="L30" i="107"/>
  <c r="I30" i="107"/>
  <c r="L29" i="107"/>
  <c r="I29" i="107"/>
  <c r="L28" i="107"/>
  <c r="I28" i="107"/>
  <c r="L27" i="107"/>
  <c r="I27" i="107"/>
  <c r="L26" i="107"/>
  <c r="I26" i="107"/>
  <c r="L25" i="107"/>
  <c r="I25" i="107"/>
  <c r="L24" i="107"/>
  <c r="I24" i="107"/>
  <c r="L23" i="107"/>
  <c r="I23" i="107"/>
  <c r="L22" i="107"/>
  <c r="I22" i="107"/>
  <c r="L21" i="107"/>
  <c r="I21" i="107"/>
  <c r="L20" i="107"/>
  <c r="I20" i="107"/>
  <c r="L19" i="107"/>
  <c r="I19" i="107"/>
  <c r="L18" i="107"/>
  <c r="I18" i="107"/>
  <c r="L17" i="107"/>
  <c r="I17" i="107"/>
  <c r="L16" i="107"/>
  <c r="I16" i="107"/>
  <c r="L15" i="107"/>
  <c r="I15" i="107"/>
  <c r="L14" i="107"/>
  <c r="I14" i="107"/>
  <c r="L13" i="107"/>
  <c r="I13" i="107"/>
  <c r="L12" i="107"/>
  <c r="I12" i="107"/>
  <c r="L11" i="107"/>
  <c r="I11" i="107"/>
  <c r="L10" i="107"/>
  <c r="I10" i="107"/>
  <c r="L9" i="107"/>
  <c r="I9" i="107"/>
  <c r="L8" i="107"/>
  <c r="I8" i="107"/>
  <c r="L7" i="107"/>
  <c r="I7" i="107"/>
  <c r="L6" i="107"/>
  <c r="I6" i="107"/>
  <c r="I105" i="107" l="1"/>
  <c r="L105" i="107"/>
  <c r="E20" i="8" l="1"/>
  <c r="K36" i="24" l="1"/>
  <c r="I36" i="24"/>
  <c r="K35" i="24"/>
  <c r="I35" i="24"/>
  <c r="K34" i="24"/>
  <c r="I34" i="24"/>
  <c r="K32" i="24"/>
  <c r="I32" i="24"/>
  <c r="K31" i="24"/>
  <c r="I31" i="24"/>
  <c r="K30" i="24"/>
  <c r="I30" i="24"/>
  <c r="K28" i="24"/>
  <c r="I28" i="24"/>
  <c r="K27" i="24"/>
  <c r="I27" i="24"/>
  <c r="K26" i="24"/>
  <c r="I26" i="24"/>
  <c r="K24" i="24"/>
  <c r="I24" i="24"/>
  <c r="K23" i="24"/>
  <c r="I23" i="24"/>
  <c r="K22" i="24"/>
  <c r="I22" i="24"/>
  <c r="K20" i="24"/>
  <c r="I20" i="24"/>
  <c r="K19" i="24"/>
  <c r="I19" i="24"/>
  <c r="K18" i="24"/>
  <c r="I18" i="24"/>
  <c r="K16" i="24"/>
  <c r="I16" i="24"/>
  <c r="K15" i="24"/>
  <c r="I15" i="24"/>
  <c r="K14" i="24"/>
  <c r="I14" i="24"/>
  <c r="K12" i="24"/>
  <c r="I12" i="24"/>
  <c r="K11" i="24"/>
  <c r="I11" i="24"/>
  <c r="K10" i="24"/>
  <c r="I10" i="24"/>
  <c r="I21" i="24" l="1"/>
  <c r="I37" i="24"/>
  <c r="J25" i="24"/>
  <c r="I13" i="24"/>
  <c r="J21" i="24"/>
  <c r="I17" i="24"/>
  <c r="I33" i="24"/>
  <c r="J37" i="24"/>
  <c r="J17" i="24"/>
  <c r="J33" i="24"/>
  <c r="J13" i="24"/>
  <c r="I29" i="24"/>
  <c r="J29" i="24"/>
  <c r="I25" i="24"/>
  <c r="Z5" i="1"/>
  <c r="O5" i="1" s="1"/>
  <c r="E12" i="8"/>
  <c r="E24" i="8"/>
  <c r="E26" i="8"/>
  <c r="E14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E64" i="8"/>
  <c r="E62" i="8"/>
  <c r="E51" i="8"/>
  <c r="E50" i="8"/>
  <c r="E49" i="8"/>
  <c r="E48" i="8"/>
  <c r="E46" i="8"/>
  <c r="E45" i="8"/>
  <c r="E42" i="8"/>
  <c r="E41" i="8"/>
  <c r="E39" i="8"/>
  <c r="E38" i="8"/>
  <c r="E36" i="8"/>
  <c r="E34" i="8"/>
  <c r="E33" i="8"/>
  <c r="E32" i="8"/>
  <c r="E30" i="8"/>
  <c r="E28" i="8"/>
  <c r="E27" i="8"/>
  <c r="E25" i="8"/>
  <c r="E23" i="8"/>
  <c r="E22" i="8"/>
  <c r="E21" i="8"/>
  <c r="E19" i="8"/>
  <c r="E18" i="8"/>
  <c r="E17" i="8"/>
  <c r="E15" i="8"/>
  <c r="E13" i="8"/>
  <c r="E11" i="8"/>
  <c r="E44" i="8"/>
  <c r="E47" i="8"/>
  <c r="E43" i="8"/>
  <c r="E40" i="8"/>
  <c r="E37" i="8"/>
  <c r="E29" i="8"/>
  <c r="E35" i="8"/>
  <c r="Q40" i="24"/>
  <c r="N40" i="24"/>
  <c r="M40" i="24"/>
  <c r="L40" i="24"/>
  <c r="G38" i="24"/>
  <c r="G40" i="24"/>
  <c r="H37" i="24"/>
  <c r="F37" i="24"/>
  <c r="F36" i="24"/>
  <c r="F35" i="24"/>
  <c r="F34" i="24"/>
  <c r="H33" i="24"/>
  <c r="F33" i="24"/>
  <c r="F32" i="24"/>
  <c r="F31" i="24"/>
  <c r="F30" i="24"/>
  <c r="H29" i="24"/>
  <c r="F29" i="24"/>
  <c r="F28" i="24"/>
  <c r="F27" i="24"/>
  <c r="F26" i="24"/>
  <c r="H25" i="24"/>
  <c r="F25" i="24"/>
  <c r="F24" i="24"/>
  <c r="F23" i="24"/>
  <c r="F22" i="24"/>
  <c r="H21" i="24"/>
  <c r="F21" i="24"/>
  <c r="F20" i="24"/>
  <c r="F19" i="24"/>
  <c r="M44" i="24"/>
  <c r="F18" i="24"/>
  <c r="H17" i="24"/>
  <c r="F17" i="24"/>
  <c r="F16" i="24"/>
  <c r="F15" i="24"/>
  <c r="F38" i="24" s="1"/>
  <c r="F40" i="24" s="1"/>
  <c r="F14" i="24"/>
  <c r="H13" i="24"/>
  <c r="F13" i="24"/>
  <c r="F11" i="24"/>
  <c r="F10" i="24"/>
  <c r="O7" i="24"/>
  <c r="O5" i="24"/>
  <c r="B10" i="24" s="1"/>
  <c r="Y5" i="24"/>
  <c r="V5" i="24"/>
  <c r="J5" i="24"/>
  <c r="Y5" i="1"/>
  <c r="V5" i="1"/>
  <c r="O7" i="1"/>
  <c r="L139" i="27"/>
  <c r="L88" i="27"/>
  <c r="S5" i="33"/>
  <c r="S6" i="33"/>
  <c r="S7" i="33"/>
  <c r="S8" i="33"/>
  <c r="S9" i="33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S74" i="33"/>
  <c r="S75" i="33"/>
  <c r="S76" i="33"/>
  <c r="S77" i="33"/>
  <c r="S78" i="33"/>
  <c r="S79" i="33"/>
  <c r="S80" i="33"/>
  <c r="S81" i="33"/>
  <c r="S82" i="33"/>
  <c r="S83" i="33"/>
  <c r="S84" i="33"/>
  <c r="S85" i="33"/>
  <c r="S86" i="33"/>
  <c r="S87" i="33"/>
  <c r="S88" i="33"/>
  <c r="S89" i="33"/>
  <c r="S90" i="33"/>
  <c r="S91" i="33"/>
  <c r="S92" i="33"/>
  <c r="S93" i="33"/>
  <c r="S94" i="33"/>
  <c r="S95" i="33"/>
  <c r="S96" i="33"/>
  <c r="S97" i="33"/>
  <c r="S98" i="33"/>
  <c r="S99" i="33"/>
  <c r="S100" i="33"/>
  <c r="S101" i="33"/>
  <c r="S102" i="33"/>
  <c r="S103" i="33"/>
  <c r="S104" i="33"/>
  <c r="S105" i="33"/>
  <c r="S106" i="33"/>
  <c r="S107" i="33"/>
  <c r="S108" i="33"/>
  <c r="S109" i="33"/>
  <c r="S110" i="33"/>
  <c r="S111" i="33"/>
  <c r="S112" i="33"/>
  <c r="S113" i="33"/>
  <c r="S114" i="33"/>
  <c r="S115" i="33"/>
  <c r="S116" i="33"/>
  <c r="S117" i="33"/>
  <c r="S118" i="33"/>
  <c r="S119" i="33"/>
  <c r="S120" i="33"/>
  <c r="S121" i="33"/>
  <c r="S122" i="33"/>
  <c r="S123" i="33"/>
  <c r="S124" i="33"/>
  <c r="S125" i="33"/>
  <c r="S126" i="33"/>
  <c r="S127" i="33"/>
  <c r="S128" i="33"/>
  <c r="S129" i="33"/>
  <c r="S130" i="33"/>
  <c r="S131" i="33"/>
  <c r="S132" i="33"/>
  <c r="S133" i="33"/>
  <c r="S134" i="33"/>
  <c r="S135" i="33"/>
  <c r="S136" i="33"/>
  <c r="S137" i="33"/>
  <c r="S138" i="33"/>
  <c r="S139" i="33"/>
  <c r="S140" i="33"/>
  <c r="S141" i="33"/>
  <c r="S142" i="33"/>
  <c r="S143" i="33"/>
  <c r="S144" i="33"/>
  <c r="S145" i="33"/>
  <c r="S146" i="33"/>
  <c r="S147" i="33"/>
  <c r="S148" i="33"/>
  <c r="S149" i="33"/>
  <c r="S150" i="33"/>
  <c r="S151" i="33"/>
  <c r="S152" i="33"/>
  <c r="S153" i="33"/>
  <c r="S154" i="33"/>
  <c r="S155" i="33"/>
  <c r="S156" i="33"/>
  <c r="S157" i="33"/>
  <c r="S158" i="33"/>
  <c r="S159" i="33"/>
  <c r="S160" i="33"/>
  <c r="S161" i="33"/>
  <c r="S162" i="33"/>
  <c r="S163" i="33"/>
  <c r="S164" i="33"/>
  <c r="S165" i="33"/>
  <c r="S166" i="33"/>
  <c r="S167" i="33"/>
  <c r="S168" i="33"/>
  <c r="S169" i="33"/>
  <c r="S170" i="33"/>
  <c r="S171" i="33"/>
  <c r="S172" i="33"/>
  <c r="S173" i="33"/>
  <c r="S174" i="33"/>
  <c r="S175" i="33"/>
  <c r="S176" i="33"/>
  <c r="S177" i="33"/>
  <c r="S178" i="33"/>
  <c r="S179" i="33"/>
  <c r="S180" i="33"/>
  <c r="S181" i="33"/>
  <c r="S182" i="33"/>
  <c r="S183" i="33"/>
  <c r="S184" i="33"/>
  <c r="S185" i="33"/>
  <c r="S186" i="33"/>
  <c r="S187" i="33"/>
  <c r="S188" i="33"/>
  <c r="S189" i="33"/>
  <c r="S190" i="33"/>
  <c r="S191" i="33"/>
  <c r="S192" i="33"/>
  <c r="S193" i="33"/>
  <c r="S194" i="33"/>
  <c r="S195" i="33"/>
  <c r="S196" i="33"/>
  <c r="S197" i="33"/>
  <c r="S198" i="33"/>
  <c r="S199" i="33"/>
  <c r="S200" i="33"/>
  <c r="S201" i="33"/>
  <c r="S202" i="33"/>
  <c r="S203" i="33"/>
  <c r="S204" i="33"/>
  <c r="S205" i="33"/>
  <c r="S206" i="33"/>
  <c r="S207" i="33"/>
  <c r="S208" i="33"/>
  <c r="S209" i="33"/>
  <c r="S210" i="33"/>
  <c r="S211" i="33"/>
  <c r="S212" i="33"/>
  <c r="S213" i="33"/>
  <c r="S214" i="33"/>
  <c r="S215" i="33"/>
  <c r="S216" i="33"/>
  <c r="S217" i="33"/>
  <c r="S218" i="33"/>
  <c r="S219" i="33"/>
  <c r="S220" i="33"/>
  <c r="S221" i="33"/>
  <c r="S222" i="33"/>
  <c r="S223" i="33"/>
  <c r="S224" i="33"/>
  <c r="S225" i="33"/>
  <c r="S226" i="33"/>
  <c r="S227" i="33"/>
  <c r="S228" i="33"/>
  <c r="S229" i="33"/>
  <c r="S230" i="33"/>
  <c r="S231" i="33"/>
  <c r="S232" i="33"/>
  <c r="S233" i="33"/>
  <c r="S234" i="33"/>
  <c r="S235" i="33"/>
  <c r="S236" i="33"/>
  <c r="S237" i="33"/>
  <c r="S238" i="33"/>
  <c r="S239" i="33"/>
  <c r="S240" i="33"/>
  <c r="S241" i="33"/>
  <c r="S242" i="33"/>
  <c r="S243" i="33"/>
  <c r="S244" i="33"/>
  <c r="S245" i="33"/>
  <c r="S246" i="33"/>
  <c r="S247" i="33"/>
  <c r="S248" i="33"/>
  <c r="S249" i="33"/>
  <c r="S250" i="33"/>
  <c r="S251" i="33"/>
  <c r="S252" i="33"/>
  <c r="S253" i="33"/>
  <c r="S254" i="33"/>
  <c r="S255" i="33"/>
  <c r="S256" i="33"/>
  <c r="S257" i="33"/>
  <c r="S258" i="33"/>
  <c r="S259" i="33"/>
  <c r="S260" i="33"/>
  <c r="S261" i="33"/>
  <c r="S262" i="33"/>
  <c r="S263" i="33"/>
  <c r="S264" i="33"/>
  <c r="S265" i="33"/>
  <c r="S266" i="33"/>
  <c r="S267" i="33"/>
  <c r="S268" i="33"/>
  <c r="S269" i="33"/>
  <c r="S270" i="33"/>
  <c r="S271" i="33"/>
  <c r="S272" i="33"/>
  <c r="S273" i="33"/>
  <c r="S274" i="33"/>
  <c r="S275" i="33"/>
  <c r="S276" i="33"/>
  <c r="S277" i="33"/>
  <c r="S278" i="33"/>
  <c r="S279" i="33"/>
  <c r="S280" i="33"/>
  <c r="S281" i="33"/>
  <c r="S282" i="33"/>
  <c r="S283" i="33"/>
  <c r="S284" i="33"/>
  <c r="S285" i="33"/>
  <c r="S286" i="33"/>
  <c r="S287" i="33"/>
  <c r="S288" i="33"/>
  <c r="D9" i="27"/>
  <c r="D44" i="27" s="1"/>
  <c r="D6" i="27"/>
  <c r="D3" i="27"/>
  <c r="D29" i="27"/>
  <c r="D60" i="27"/>
  <c r="C38" i="2"/>
  <c r="L17" i="27"/>
  <c r="K21" i="24" l="1"/>
  <c r="B52" i="8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K33" i="24"/>
  <c r="B14" i="24"/>
  <c r="C10" i="24"/>
  <c r="U7" i="24"/>
  <c r="S5" i="24" s="1"/>
  <c r="E6" i="27"/>
  <c r="I6" i="27" s="1"/>
  <c r="E3" i="27"/>
  <c r="I3" i="27" s="1"/>
  <c r="K37" i="24"/>
  <c r="K29" i="24"/>
  <c r="K13" i="24"/>
  <c r="K17" i="24"/>
  <c r="K25" i="24"/>
  <c r="O40" i="24"/>
  <c r="U8" i="1"/>
  <c r="U7" i="1"/>
  <c r="S5" i="1" s="1"/>
  <c r="U8" i="24"/>
  <c r="E31" i="8"/>
  <c r="E16" i="8"/>
  <c r="F5" i="24" l="1"/>
  <c r="B18" i="24"/>
  <c r="C14" i="24"/>
  <c r="K40" i="24"/>
  <c r="Q42" i="24" s="1"/>
  <c r="B22" i="24" l="1"/>
  <c r="C18" i="24"/>
  <c r="F5" i="1"/>
  <c r="C22" i="24" l="1"/>
  <c r="B26" i="24"/>
  <c r="C26" i="24" l="1"/>
  <c r="B30" i="24"/>
  <c r="C30" i="24" l="1"/>
  <c r="B34" i="24"/>
  <c r="C34" i="24" s="1"/>
</calcChain>
</file>

<file path=xl/sharedStrings.xml><?xml version="1.0" encoding="utf-8"?>
<sst xmlns="http://schemas.openxmlformats.org/spreadsheetml/2006/main" count="5861" uniqueCount="2800">
  <si>
    <t>Daniel Légaré nov 2018</t>
  </si>
  <si>
    <t>Déplacement</t>
  </si>
  <si>
    <t>Ville</t>
  </si>
  <si>
    <t>Nom :</t>
  </si>
  <si>
    <t>Daniel Légaré</t>
  </si>
  <si>
    <t>Cégep de Lévis-Lauzon - 03-11-002</t>
  </si>
  <si>
    <t>Montréal</t>
  </si>
  <si>
    <t>Distance</t>
  </si>
  <si>
    <t>Adresse :</t>
  </si>
  <si>
    <t>1199, rue du Bourgeois, Lévis, G6K 1M3</t>
  </si>
  <si>
    <t>Prochain samedi:</t>
  </si>
  <si>
    <t>En voiture</t>
  </si>
  <si>
    <t>Cégep</t>
  </si>
  <si>
    <t>Centre des congrès de Granby</t>
  </si>
  <si>
    <t>Québec</t>
  </si>
  <si>
    <t>SEMAINE SE TERMINANT LE  :</t>
  </si>
  <si>
    <t>Transport</t>
  </si>
  <si>
    <t>Institution</t>
  </si>
  <si>
    <t>Distance aller seulement :</t>
  </si>
  <si>
    <t>DATE DU COMPTE :</t>
  </si>
  <si>
    <t>jours entre la réclamation et la dépense</t>
  </si>
  <si>
    <t>RAPPORT D'ACTIVITÉS (militantes et militants)</t>
  </si>
  <si>
    <t>jours ouvrables entre la réclamation et la dépense</t>
  </si>
  <si>
    <t>Date</t>
  </si>
  <si>
    <t>Activités</t>
  </si>
  <si>
    <t>Km</t>
  </si>
  <si>
    <t>Km (voiture hybride)</t>
  </si>
  <si>
    <t>x</t>
  </si>
  <si>
    <t>Montants</t>
  </si>
  <si>
    <t>Stationnement</t>
  </si>
  <si>
    <t>Avion - Métro
Taxi - Bus</t>
  </si>
  <si>
    <t>Divers</t>
  </si>
  <si>
    <t>Frais de garde</t>
  </si>
  <si>
    <t xml:space="preserve">        Crtl-Maj-i (Lance la macro pour initialiser la feuille)</t>
  </si>
  <si>
    <t>am</t>
  </si>
  <si>
    <t>déjeuner</t>
  </si>
  <si>
    <t>Adresse d'un appartement (Appart)</t>
  </si>
  <si>
    <t>diner</t>
  </si>
  <si>
    <t>pm</t>
  </si>
  <si>
    <t>1278, Valiquette, Verdun</t>
  </si>
  <si>
    <t>souper</t>
  </si>
  <si>
    <t>soir</t>
  </si>
  <si>
    <t>nuit</t>
  </si>
  <si>
    <t>Total km :</t>
  </si>
  <si>
    <t>TOTAUX</t>
  </si>
  <si>
    <t>Grand Total :</t>
  </si>
  <si>
    <t>Signature :</t>
  </si>
  <si>
    <t>Autorisation :</t>
  </si>
  <si>
    <t xml:space="preserve">SF: </t>
  </si>
  <si>
    <t>Sans Facture</t>
  </si>
  <si>
    <t>Tout autre carractère</t>
  </si>
  <si>
    <t>Modifications Daniel Légaré septembre 2018</t>
  </si>
  <si>
    <t>Daniel Légaré juin 2022</t>
  </si>
  <si>
    <t>CSN Montréal - 00-00-000</t>
  </si>
  <si>
    <t xml:space="preserve"> Montréal</t>
  </si>
  <si>
    <t>Militants</t>
  </si>
  <si>
    <t>Centre des congrès de Chicoutimi</t>
  </si>
  <si>
    <t>Sherbrooke</t>
  </si>
  <si>
    <t xml:space="preserve">SEMAINE SE TERMINANT LE  : </t>
  </si>
  <si>
    <t xml:space="preserve">DATE DU COMPTE : </t>
  </si>
  <si>
    <t>Ctrl-Maj-c</t>
  </si>
  <si>
    <t>Ctrl-Maj-z</t>
  </si>
  <si>
    <t>Efface les zéros dans l'onglet actif</t>
  </si>
  <si>
    <t>Date rapport</t>
  </si>
  <si>
    <t>Réclamation</t>
  </si>
  <si>
    <t>Remboursé</t>
  </si>
  <si>
    <t>Écart</t>
  </si>
  <si>
    <t>Date du remboursement</t>
  </si>
  <si>
    <t>Commentaires</t>
  </si>
  <si>
    <t/>
  </si>
  <si>
    <t>Les barèmes de dépenses sont les suivants :</t>
  </si>
  <si>
    <t>Déjeuner</t>
  </si>
  <si>
    <t>Dîner</t>
  </si>
  <si>
    <t>Souper</t>
  </si>
  <si>
    <t>Coucher (maximum avec pièce justificative)</t>
  </si>
  <si>
    <t>(sans pièce justificative)</t>
  </si>
  <si>
    <r>
      <t xml:space="preserve">Stationnement et taxi </t>
    </r>
    <r>
      <rPr>
        <b/>
        <sz val="12"/>
        <color theme="1"/>
        <rFont val="Calibri"/>
        <family val="2"/>
      </rPr>
      <t>sur production de pièce</t>
    </r>
  </si>
  <si>
    <t xml:space="preserve">Kilométrage </t>
  </si>
  <si>
    <r>
      <t xml:space="preserve">Kilométrage </t>
    </r>
    <r>
      <rPr>
        <i/>
        <sz val="12"/>
        <color theme="1"/>
        <rFont val="Calibri"/>
        <family val="2"/>
      </rPr>
      <t>(voiture hybride)</t>
    </r>
  </si>
  <si>
    <t>FRAIS DE GARDE</t>
  </si>
  <si>
    <t>Nombre d’enfants</t>
  </si>
  <si>
    <t>+ de 3 enfants</t>
  </si>
  <si>
    <t>Avant-midi</t>
  </si>
  <si>
    <t>Après-midi</t>
  </si>
  <si>
    <t>Soirée – pour le travail après 18 h</t>
  </si>
  <si>
    <t xml:space="preserve">Nuit – pour le travail après 24 h </t>
  </si>
  <si>
    <t>En outre, pour la période du souper, les frais encourus pour la garde</t>
  </si>
  <si>
    <t>ou les retards à la garderie donnent droit à une compensation de</t>
  </si>
  <si>
    <t>Il est important de détailler les frais de garde chaque jour sur les rapports de dépenses.</t>
  </si>
  <si>
    <t>P.S. Les frais de garderie ne sont pas payables aux conjoint-es.</t>
  </si>
  <si>
    <r>
      <t>1</t>
    </r>
    <r>
      <rPr>
        <vertAlign val="superscript"/>
        <sz val="11"/>
        <color theme="1"/>
        <rFont val="Tw Cen MT"/>
        <family val="2"/>
        <scheme val="minor"/>
      </rPr>
      <t>er</t>
    </r>
    <r>
      <rPr>
        <sz val="11"/>
        <color theme="1"/>
        <rFont val="Tw Cen MT"/>
        <family val="2"/>
        <scheme val="minor"/>
      </rPr>
      <t xml:space="preserve"> samedi dans la feuille</t>
    </r>
  </si>
  <si>
    <t>Le samedi le plus près de la journée actuelle</t>
  </si>
  <si>
    <t>Départ</t>
  </si>
  <si>
    <t>Adresse</t>
  </si>
  <si>
    <t>Depart_Trace</t>
  </si>
  <si>
    <t>Choix</t>
  </si>
  <si>
    <t>Unités</t>
  </si>
  <si>
    <t>Arrivée</t>
  </si>
  <si>
    <t>Arrivee_Trace</t>
  </si>
  <si>
    <t>Métriques</t>
  </si>
  <si>
    <t>Contournement</t>
  </si>
  <si>
    <t>Mode de déplacement</t>
  </si>
  <si>
    <t>Aucun</t>
  </si>
  <si>
    <t>Institutions:</t>
  </si>
  <si>
    <t>Nom</t>
  </si>
  <si>
    <t>Privé</t>
  </si>
  <si>
    <t>Liste des villes au verso de la feuille jaune</t>
  </si>
  <si>
    <t>Cegep</t>
  </si>
  <si>
    <t>Domicile</t>
  </si>
  <si>
    <t>Adresse_institution</t>
  </si>
  <si>
    <t>Université</t>
  </si>
  <si>
    <t>De :</t>
  </si>
  <si>
    <t>Abitibi-Témiscamingue Amos</t>
  </si>
  <si>
    <t>341, rue Principale Nord, Amos, Qc, J9T2L8</t>
  </si>
  <si>
    <t>Non_Regr.</t>
  </si>
  <si>
    <t>Alma</t>
  </si>
  <si>
    <t>Abitibi-Témiscamingue Val-d'Or</t>
  </si>
  <si>
    <t>675, 1re Avenue, Val-d'Or, Qc, J9P1Y3</t>
  </si>
  <si>
    <t>Unités:</t>
  </si>
  <si>
    <t>Amos</t>
  </si>
  <si>
    <t>Abitibi-Témiscamingue Rouyn</t>
  </si>
  <si>
    <t>425, boulevard du Collège, Rouyn-Noranda, Qc, J9X5E5</t>
  </si>
  <si>
    <t>Baie-Comeau</t>
  </si>
  <si>
    <t>Ahuntsic</t>
  </si>
  <si>
    <t>9155, rue Saint-Hubert, Montréal, Qc, H2M1Y8</t>
  </si>
  <si>
    <t>Impériales</t>
  </si>
  <si>
    <t>Carleton</t>
  </si>
  <si>
    <t>675, boulevard Auger Ouest, Alma, Qc, G8B2B7</t>
  </si>
  <si>
    <t>Chicoutimi</t>
  </si>
  <si>
    <t>André-Laurendeau</t>
  </si>
  <si>
    <t>1111, rue Lapierre, Montréal, Qc, H8N2J4</t>
  </si>
  <si>
    <t>Units</t>
  </si>
  <si>
    <t>Grande-Rivière</t>
  </si>
  <si>
    <t>537, boulevard Blanche, Baie-Comeau, Qc, G5C2B2</t>
  </si>
  <si>
    <t>metric</t>
  </si>
  <si>
    <t>Granby</t>
  </si>
  <si>
    <t>Beauce-Appalaches</t>
  </si>
  <si>
    <t>1055, 116e Rue Est, Saint-Georges, Qc, G5Y3G1</t>
  </si>
  <si>
    <t>imperial</t>
  </si>
  <si>
    <t>Hull</t>
  </si>
  <si>
    <t>CEC de Carleton-sur-Mer</t>
  </si>
  <si>
    <t>776, boul. Perron, Carleton-sur-Mer, Qc, G0C1J0</t>
  </si>
  <si>
    <t>Choix:</t>
  </si>
  <si>
    <t>Joliette</t>
  </si>
  <si>
    <t>CEC de Charlevoix</t>
  </si>
  <si>
    <t>855, rue Richelieu (Pointe-au-Pic), La Malbaie, Qc, G5A2X7</t>
  </si>
  <si>
    <t>Jonquière</t>
  </si>
  <si>
    <t>CEC de Chibougamau</t>
  </si>
  <si>
    <t>110, rue Obalski, Chibougamau, Qc, G8P2E9</t>
  </si>
  <si>
    <t>La Malbaie</t>
  </si>
  <si>
    <t>CEC de la Tuque</t>
  </si>
  <si>
    <t>796, rue Réal, La Tuque, Qc, G9X2S7</t>
  </si>
  <si>
    <t>La Pocatière</t>
  </si>
  <si>
    <t>CEC de Lac-Mégantic</t>
  </si>
  <si>
    <t>3800, rue Cousineau, Lac-Mégantic, Qc, G6B2A3</t>
  </si>
  <si>
    <t>Mode de éplacement:</t>
  </si>
  <si>
    <t>L’Assomption</t>
  </si>
  <si>
    <t>CEC de Mont-Laurier</t>
  </si>
  <si>
    <t>700, rue Parent, Mont-Laurier, Qc, J9L2K1</t>
  </si>
  <si>
    <t>Laval</t>
  </si>
  <si>
    <t>CEC de Montmagny</t>
  </si>
  <si>
    <t>115, boulevard Taché est, Montmagny, Qc, G5V4J8</t>
  </si>
  <si>
    <t>À pied</t>
  </si>
  <si>
    <t>CEC de Mont-Tremblant</t>
  </si>
  <si>
    <t>619, boul. du Docteur-Gervais, Mont-Tremblant, Qc, J8E2T3</t>
  </si>
  <si>
    <t>À vélo</t>
  </si>
  <si>
    <t>CEC de Sainte-Marie</t>
  </si>
  <si>
    <t>420, avenue de la Cité, Sainte-Marie, Qc, G6E3V1</t>
  </si>
  <si>
    <t>En autobus</t>
  </si>
  <si>
    <t>Rimouski</t>
  </si>
  <si>
    <t>CEC du Témiscouata Lapocatière</t>
  </si>
  <si>
    <t>71 A, rue Pelletier, Témiscouata-sur-le-Lac, Qc, G0L1E0</t>
  </si>
  <si>
    <t>Rouyn-Noranda</t>
  </si>
  <si>
    <t>Champlain Campus Saint-Lambert</t>
  </si>
  <si>
    <t>900, Riverside Drive, Saint-Lambert, Qc, J4P3P2</t>
  </si>
  <si>
    <t>Mode</t>
  </si>
  <si>
    <t>Sept-Iles</t>
  </si>
  <si>
    <t>Champlain Campus Saint-Lawrence</t>
  </si>
  <si>
    <t>790, avenue Nérée-Tremblay, Québec, Qc, G1V4K2</t>
  </si>
  <si>
    <t>driving</t>
  </si>
  <si>
    <t>Shawinigan</t>
  </si>
  <si>
    <t>534, rue Jacques-Cartier Est, Saguenay, Qc, G7H1Z6</t>
  </si>
  <si>
    <t>walking</t>
  </si>
  <si>
    <t>Chicoutimi - CQFA</t>
  </si>
  <si>
    <t>1, rue de l'Aéroport, Saint-Honoré, Qc, G0V1L0</t>
  </si>
  <si>
    <t>bicycling</t>
  </si>
  <si>
    <t>St-Bruno</t>
  </si>
  <si>
    <t>Dawson</t>
  </si>
  <si>
    <t>3040, rue Sherbrooke Ouest, Montréal, Qc, H3Z1A4</t>
  </si>
  <si>
    <t>transit</t>
  </si>
  <si>
    <t>St-Félicien</t>
  </si>
  <si>
    <t>École des pêches et de l'aquaculture</t>
  </si>
  <si>
    <t>167, La Grande Allée Est, Grande-Rivière, Qc, G0C1V0</t>
  </si>
  <si>
    <t>St-Georges-de-Beauce</t>
  </si>
  <si>
    <t>École nationale d'aérotechnique</t>
  </si>
  <si>
    <t>5555, place de la Savane, Longueuil, Qc, J3Y8Y9</t>
  </si>
  <si>
    <t>St-Hyacinthe</t>
  </si>
  <si>
    <t>Édouard Montpetit</t>
  </si>
  <si>
    <t>945, chemin de Chambly, Longueuil, Qc, J4H3M6</t>
  </si>
  <si>
    <t>St-Jacques</t>
  </si>
  <si>
    <t>François-Xavier Garneau</t>
  </si>
  <si>
    <t>1660, boulevard de l'Entente, Québec, Qc, G1S4S3</t>
  </si>
  <si>
    <t>St-Jean</t>
  </si>
  <si>
    <t>235, rue Saint-Jacques, Granby, Qc, J2G3N1</t>
  </si>
  <si>
    <t>Contournement:</t>
  </si>
  <si>
    <t>St-Jérôme</t>
  </si>
  <si>
    <t>Héritage</t>
  </si>
  <si>
    <t>325, boul. Cité-des-Jeunes, Gatineau, Qc, J8Y6T3</t>
  </si>
  <si>
    <t>Péage</t>
  </si>
  <si>
    <t>Ste-Thérèse</t>
  </si>
  <si>
    <t>John Abbott</t>
  </si>
  <si>
    <t>21275, rue Lakeshore, Sainte-Anne-de-Bellevue, Qc, H9X3L9</t>
  </si>
  <si>
    <t>Autoroute</t>
  </si>
  <si>
    <t>Terrebonne</t>
  </si>
  <si>
    <t>2505, rue Saint-Hubert, Saguenay, Qc, G7X7W2</t>
  </si>
  <si>
    <t>Traversier</t>
  </si>
  <si>
    <t>Thetford Mines</t>
  </si>
  <si>
    <t>140, 4e Avenue, La Pocatière, Qc, G0R1Z0</t>
  </si>
  <si>
    <t>Passage intérieur</t>
  </si>
  <si>
    <t>Trois-Riviêres</t>
  </si>
  <si>
    <t>Lanaudière - Joliette</t>
  </si>
  <si>
    <t>20, rue Saint-Charles Sud, Joliette, Qc, J6E4T1</t>
  </si>
  <si>
    <t>Val d’Or</t>
  </si>
  <si>
    <t>Lanaudière - L'Assomption</t>
  </si>
  <si>
    <t>180, rue Dorval, L'Assomption, Qc, J5W6C1</t>
  </si>
  <si>
    <t>Valleyfield</t>
  </si>
  <si>
    <t>Lanaudière - Terrebonne</t>
  </si>
  <si>
    <t>2505, boulevard des Entreprises, Terrebonne, Qc, J6X5S5</t>
  </si>
  <si>
    <t>avoid</t>
  </si>
  <si>
    <t>Lévis-Lauzon</t>
  </si>
  <si>
    <t>205, rue Mgr-Bourget, Lévis, Qc, G6V6Z9</t>
  </si>
  <si>
    <t>tolls</t>
  </si>
  <si>
    <t>Limoilou</t>
  </si>
  <si>
    <t>1300, 8e Avenue, Québec, Qc, G1J5L5</t>
  </si>
  <si>
    <t>highways</t>
  </si>
  <si>
    <t>Limoilou Campus de Charlesbourg</t>
  </si>
  <si>
    <t>7600, 3e Avenue Est, Québec, Qc, G1H7L4</t>
  </si>
  <si>
    <t>ferries</t>
  </si>
  <si>
    <t>Lionel Groulx</t>
  </si>
  <si>
    <t>100, rue Duquet, Sainte-Thérèse, Qc, J7E3G6</t>
  </si>
  <si>
    <t>indoor</t>
  </si>
  <si>
    <t>Maisonneuve</t>
  </si>
  <si>
    <t>3800, rue Sherbrooke Est, Montréal, Qc, H1X2A2</t>
  </si>
  <si>
    <t>Marie-Victorin</t>
  </si>
  <si>
    <t>7000, rue Marie-Victorin, Montréal, Qc, H1G2J6</t>
  </si>
  <si>
    <t>Montmorency</t>
  </si>
  <si>
    <t>475, boulevard de l'Avenir, Laval, Qc, H7N5H9</t>
  </si>
  <si>
    <t>Outaouais</t>
  </si>
  <si>
    <t>333, boul. de la Cité-des-Jeunes, Gatineau, Qc, J8Y6M4</t>
  </si>
  <si>
    <t>Outaouais Pavillon Gatineau</t>
  </si>
  <si>
    <t>820, boulevard de la Gappe, Gatineau, Qc, J8T7T7</t>
  </si>
  <si>
    <t>Rosemont</t>
  </si>
  <si>
    <t>6400, 16e Avenue, Montréal, Qc, H1X2S9</t>
  </si>
  <si>
    <t>Saint-Félicien</t>
  </si>
  <si>
    <t>1105, boulevard Hamel, Saint-Félicien, Qc, G8K2R8</t>
  </si>
  <si>
    <t>Saint-Hyacinthe</t>
  </si>
  <si>
    <t>3000, avenue Boullé, Saint-Hyacinthe, Qc, J2S1H9</t>
  </si>
  <si>
    <t>Saint-Jean-sur-Richelieu</t>
  </si>
  <si>
    <t>30, boul. du Séminaire Nord, Saint-Jean-sur-Richelieu, Qc, J3B5J4</t>
  </si>
  <si>
    <t>Saint-Jérôme</t>
  </si>
  <si>
    <t>455, rue Fournier, Saint-Jérôme, Qc, J7Z4V2</t>
  </si>
  <si>
    <t>Saint-Laurent</t>
  </si>
  <si>
    <t>625, avenue Sainte-Croix, Montréal, Qc, H4L3X7</t>
  </si>
  <si>
    <t>Sept-Îles</t>
  </si>
  <si>
    <t>175, rue De La Vérendrye, Sept-Îles, Qc, G4R5B7</t>
  </si>
  <si>
    <t>2263, avenue du Collège, Shawinigan, Qc, G9N6V8</t>
  </si>
  <si>
    <t>475, rue du Cégep, Sherbrooke, Qc, J1E4K1</t>
  </si>
  <si>
    <t>Sherbrooke  CEC d'Asbestos</t>
  </si>
  <si>
    <t>360, boulevard Saint-Luc, Asbestos, Qc, J1T2W5</t>
  </si>
  <si>
    <t>Tethford CEC de Lotbinière</t>
  </si>
  <si>
    <t>1080, avenue Bergeron, Saint-Agapit, Qc, G0S1Z0</t>
  </si>
  <si>
    <t>Thetford</t>
  </si>
  <si>
    <t>671, boulevard Frontenac Ouest, Thetford Mines, Qc, G6G1N1</t>
  </si>
  <si>
    <t>Trois-Rivières</t>
  </si>
  <si>
    <t>3500, rue De Courval, Trois-Rivières, Qc, G9A5E6</t>
  </si>
  <si>
    <t>169, rue Champlain, Salaberry-de-Valleyfield, Qc, J6T1X6</t>
  </si>
  <si>
    <t>Vanier</t>
  </si>
  <si>
    <t>821, avenue Sainte-Croix, Montréal, Qc, H4L3X9</t>
  </si>
  <si>
    <t>Vieux Montréal</t>
  </si>
  <si>
    <t>255, rue Ontario Est, Montréal, Qc, H2X1X6</t>
  </si>
  <si>
    <t>Centre de congrès et d'expositions de Lévis</t>
  </si>
  <si>
    <t>5750 Rue J.-B.- Michaud, Lévis, QC G6V 0B1</t>
  </si>
  <si>
    <t>Centre des congrès de Québec</t>
  </si>
  <si>
    <t>1000 Boulevard René-Lévesque E, Québec, QC G1R 5T8</t>
  </si>
  <si>
    <t>Palais des Congrès de Montreal</t>
  </si>
  <si>
    <t>Hôtel Pur</t>
  </si>
  <si>
    <t>395 Rue de la Couronne, Québec, QC, G1K 7X4</t>
  </si>
  <si>
    <t>Hôtel Holiday Inn Montréal Centre-ville</t>
  </si>
  <si>
    <t>999 St Urbain St, Montreal, QC, H2Z 0B4</t>
  </si>
  <si>
    <t>Hôtel Le Concorde</t>
  </si>
  <si>
    <t>1225 Cours du Général de Montcalm, Québec, QC, G1R 4W6</t>
  </si>
  <si>
    <t>CSN Montréal</t>
  </si>
  <si>
    <t>1601 Lorimier Ave, Montreal, QC, H2K 1M5</t>
  </si>
  <si>
    <t>CSN Québec</t>
  </si>
  <si>
    <t>155 Boulevard Charest E, Quebec City, QC, G1K 3G6</t>
  </si>
  <si>
    <t xml:space="preserve">Académie Kells </t>
  </si>
  <si>
    <t>6865,  de Maisonneuve Ouest, Montréal Qc,  H4B 1T1</t>
  </si>
  <si>
    <t xml:space="preserve">Académie linguistique internationale </t>
  </si>
  <si>
    <t>1425, boulevard René-Levesque Ouest, Bureau 800, Montréal Qc, H3G 1T7</t>
  </si>
  <si>
    <t>Atelier de Musique de Jonquière A.M.J.</t>
  </si>
  <si>
    <t>1910, rue du Centre, Jonquière Qc, G7S 2X3</t>
  </si>
  <si>
    <t>Campus Notre-Dame-de-Foy</t>
  </si>
  <si>
    <t>5000, rue Clément Lockquell, Saint-Augustin-de-Desmaures, Qc, G3A 1B3</t>
  </si>
  <si>
    <t xml:space="preserve">Centre de musique et de danse de Val-d'Or </t>
  </si>
  <si>
    <t>88, rue Allard, Val-d’Or, Qc, J9P 2Y1</t>
  </si>
  <si>
    <t xml:space="preserve">Cnetre d'intégration scolaire C.I.S. </t>
  </si>
  <si>
    <t>6361, 6e Avenue, Montréal, Qc, H1Y 2R7</t>
  </si>
  <si>
    <t>Collège André-Grasset</t>
  </si>
  <si>
    <t>1001, boulevard Crémazie Est, Montréal Qc, H2M 1M3</t>
  </si>
  <si>
    <t xml:space="preserve">Collège Champagneur </t>
  </si>
  <si>
    <t>3713, rue Queen, Rawdon Qc, J0K 1S0</t>
  </si>
  <si>
    <t>Collège de Lévis</t>
  </si>
  <si>
    <t>9, Mgr Gosselin, Lévis Qc,  G6V 5K1</t>
  </si>
  <si>
    <t xml:space="preserve">Collège de Montréal </t>
  </si>
  <si>
    <t>1931, rue Sherbrooke Ouest, Montréal Qc, H3H 1E3</t>
  </si>
  <si>
    <t xml:space="preserve">Collège Esther-Blondin </t>
  </si>
  <si>
    <t>101, rue Sainte-Anne, Saint-Jacques Qc, J0K 2R0</t>
  </si>
  <si>
    <t xml:space="preserve">Collège François-de-Laval </t>
  </si>
  <si>
    <t>6, rue de la Vieille-Université, Québec Qc, G1R 5X8</t>
  </si>
  <si>
    <t xml:space="preserve">Collège Jean de la Mennais </t>
  </si>
  <si>
    <t>870, chemin de Saint-Jean, La Prairie Qc, J5R 2L5</t>
  </si>
  <si>
    <t>Collège Jean-de-Brébeuf</t>
  </si>
  <si>
    <t>3200, chemin de la Côte Ste-Catherine, Montréal Qc, H3T 1C1</t>
  </si>
  <si>
    <t>5625, avenue Decelles, Montréal Qc, H3T 1W4</t>
  </si>
  <si>
    <t xml:space="preserve">Collège LaSalle </t>
  </si>
  <si>
    <t>2000, rue Ste-Catherine Ouest, C.P. 232 Station H, Montréal Qc,  H3G 2K8</t>
  </si>
  <si>
    <t xml:space="preserve">Collège Marianopolis </t>
  </si>
  <si>
    <t>873, Ave Westmount, Montréal Qc,  H3Y 1X9</t>
  </si>
  <si>
    <t>Collège Mont-Royal</t>
  </si>
  <si>
    <t>2165, rue Baldwin, Montréal Qc, H1L 5A7</t>
  </si>
  <si>
    <t>Collège Mont-Saint-Louis</t>
  </si>
  <si>
    <t>1700, boul. Henri-Bourassa Est, Montréal Qc, H2C 1J3</t>
  </si>
  <si>
    <t>Collège Notre-Dame</t>
  </si>
  <si>
    <t>3791, chemin Queen-Mary, Montréal Qc,  H3V 1A8</t>
  </si>
  <si>
    <t>Collège Notre-Dame-De-Lourdes</t>
  </si>
  <si>
    <t>845, Chemin Tiffin, Longueuil Qc,  J4P 3G5</t>
  </si>
  <si>
    <t xml:space="preserve">Collège Nouvelles Frontières </t>
  </si>
  <si>
    <t>1922, rue Sainte-Catherine Ouest, Montréal  Qc, H3H 1M4</t>
  </si>
  <si>
    <t>Collège Regina Assumpta</t>
  </si>
  <si>
    <t>1750, rue Sauriol Est, Montréal Qc, H2C 1X4</t>
  </si>
  <si>
    <t>Collège Sainte-Anne de la Pocatière</t>
  </si>
  <si>
    <t>100, 4e Avenue, La Pocatière, Qc, GOR 1ZO</t>
  </si>
  <si>
    <t>Prive</t>
  </si>
  <si>
    <t xml:space="preserve">Collège Saint-Sacrement </t>
  </si>
  <si>
    <t>901, rue Saint-Louis, Terrebonne Qc, J6W 1K1</t>
  </si>
  <si>
    <t>Collège Stanislas</t>
  </si>
  <si>
    <t>780, boul. Dollard, Outremont Qc,  H2V 3G5</t>
  </si>
  <si>
    <t>Collège Trinité</t>
  </si>
  <si>
    <t>1475, rang des Vingt, Saint-Bruno-de-Montarville, Qc,  J3V 4P6</t>
  </si>
  <si>
    <t>Communauté Innue de Pessamit</t>
  </si>
  <si>
    <t>63, rue Messek, Pessamit, Qc,  G0H 1B0</t>
  </si>
  <si>
    <t>École de Joaillerie de Montréal</t>
  </si>
  <si>
    <t>416, boulevard de Maisonneuve Ouest,  Montréal, Qc, H3A 1L2</t>
  </si>
  <si>
    <t>École Pasteur</t>
  </si>
  <si>
    <t>12345, rue de la Miséricorde, Montréal, Qc, H4J 2E8</t>
  </si>
  <si>
    <t xml:space="preserve">École secondaire St-Joseph </t>
  </si>
  <si>
    <t>2875, rue Bourdages Nord, Saint-Hyacinthe, Qc, J2S 5S3</t>
  </si>
  <si>
    <t xml:space="preserve">École Vanguard Québec ltée </t>
  </si>
  <si>
    <t>5935, chemin de la Côte de Liesse, Ville St-Laurent, Qc, H4T 1C3</t>
  </si>
  <si>
    <t xml:space="preserve">Externat Saint-Jean-Eudes </t>
  </si>
  <si>
    <t>650, avenue Bourg-Royal, Charlesbourg, Qc, G2L 1M8</t>
  </si>
  <si>
    <t xml:space="preserve">Institut québécoise d'ébénisterie I.Q.E. </t>
  </si>
  <si>
    <t>14, rue Soumande, Québec, Qc, G1L 0A4</t>
  </si>
  <si>
    <t xml:space="preserve">Institut Teccart </t>
  </si>
  <si>
    <t>3030, rue Hochelaga, Montréal, Qc, H1W 1G2</t>
  </si>
  <si>
    <t xml:space="preserve">Mashteuiatsh </t>
  </si>
  <si>
    <t>1671, rue Ouiatchouan, Mashteuiatsh, Qc, G0W 2H0</t>
  </si>
  <si>
    <t xml:space="preserve">Merinov </t>
  </si>
  <si>
    <t>167, La Grande-Allée Est, C.P. 220, Grande-Rivière, Qc, G0V 1V0</t>
  </si>
  <si>
    <t>Séminaire de Chicoutimi</t>
  </si>
  <si>
    <t>679, rue Chabanel, Chicoutimi, Qc, G7R 1Z5</t>
  </si>
  <si>
    <t>Séminaire Saint-François</t>
  </si>
  <si>
    <t>4900, rue Saint-Félix, Saint-Augustin-de-Desmaures, Qc, G3A 1X3</t>
  </si>
  <si>
    <t>Séminaire Salésien</t>
  </si>
  <si>
    <t>135, rue Don Bosco, Sherbrooke, Qc, J1L 1E5</t>
  </si>
  <si>
    <t>Villa Maria</t>
  </si>
  <si>
    <t>4245, boulevard Décarie, Montréal, Qc, H4A 3K4</t>
  </si>
  <si>
    <t>5750, Rue J.-B.- Michaud, Lévis, QC, G6V 0B1</t>
  </si>
  <si>
    <t>1000 Boulevard René-Lévesque E, Québec, QC, G1R 5T8</t>
  </si>
  <si>
    <t>1001, Place Jean-Paul-Riopelle, Montréal, QC ,H2Z 1H5</t>
  </si>
  <si>
    <t>395, Rue de la Couronne, Québec, QC, G1K 7X4</t>
  </si>
  <si>
    <t>999 ,St Urbain St, Montreal, QC, H2Z 0B4</t>
  </si>
  <si>
    <t>1225, Cours du Général de Montcalm, Québec, QC, G1R 4W6</t>
  </si>
  <si>
    <t>1601, Lorimier Ave, Montreal, QC, H2K 1M5</t>
  </si>
  <si>
    <t>155, Boulevard Charest E, Quebec City, QC, G1K 3G6</t>
  </si>
  <si>
    <t>Université Concordia</t>
  </si>
  <si>
    <t>1455 Boulevard de Maisonneuve O, Montréal, QC H3G 1M8</t>
  </si>
  <si>
    <t>Université de Montréal</t>
  </si>
  <si>
    <t>3200 rue Jean Brillant, Montréal, QC H3T 1N8</t>
  </si>
  <si>
    <t>Université ÉTS</t>
  </si>
  <si>
    <t>1100 Notre-Dame St W, Montreal, QC H3C 1K3</t>
  </si>
  <si>
    <t>Université Laval</t>
  </si>
  <si>
    <t>2325 Rue de l'Université, Québec, QC G1V 0A6</t>
  </si>
  <si>
    <t>Université McGill</t>
  </si>
  <si>
    <t>845 Sherbrooke St W, Montreal, QC H3A 0G4</t>
  </si>
  <si>
    <t>UQAC</t>
  </si>
  <si>
    <t>555 Boulevard de l'Université, Chicoutimi, QC G7H 2B1</t>
  </si>
  <si>
    <t>UQAM</t>
  </si>
  <si>
    <t>405 Rue Sainte-Catherine Est, Montréal, QC H2L 2C4</t>
  </si>
  <si>
    <t>UQAR</t>
  </si>
  <si>
    <t>300 Allée des Ursulines, Rimouski, QC G5L 3A1</t>
  </si>
  <si>
    <t>UQAT</t>
  </si>
  <si>
    <t>445 Boulevard de l'Université, Rouyn-Noranda, QC J9X 5E4</t>
  </si>
  <si>
    <t>UQO</t>
  </si>
  <si>
    <t>283 Alexandre-Taché Blvd, Gatineau, QC J8X 3X7</t>
  </si>
  <si>
    <t>1001 Place Jean-Paul-Riopelle, Montréal, QC H2Z 1H5 Place Jean-Paul-Riopelle, Montréal, QC, H2Z 1H5</t>
  </si>
  <si>
    <t>#</t>
  </si>
  <si>
    <t>Abitibi Campus de Val-d'Or (Anglophone)</t>
  </si>
  <si>
    <t>Abitibi Pavillon Amos</t>
  </si>
  <si>
    <t>Abitibi Pavillon Val-d'Or</t>
  </si>
  <si>
    <t>Abitibi-Témiscamingue</t>
  </si>
  <si>
    <t>Bois-de-Boulogne</t>
  </si>
  <si>
    <t>CEC de la Matépédia Rimouski</t>
  </si>
  <si>
    <t>CEC des Îles-de-la-Madeleine</t>
  </si>
  <si>
    <t>CEC des Premières Nations Abitibi</t>
  </si>
  <si>
    <t>CEC des Premières Nations Dawson</t>
  </si>
  <si>
    <t>CEC du Témiscouata Rivières-du-Loup</t>
  </si>
  <si>
    <t>Champlain Campus Lennoxville</t>
  </si>
  <si>
    <t>Drummondville</t>
  </si>
  <si>
    <t>École nationale meuble et ébénisterie (Mtl)</t>
  </si>
  <si>
    <t>École nationale meuble et ébénisterie (Victo)</t>
  </si>
  <si>
    <t>ENA anglophone</t>
  </si>
  <si>
    <t>Gaspésie et des Îles</t>
  </si>
  <si>
    <t>Gaspésie Pavillon anglophone</t>
  </si>
  <si>
    <t>Gérald-Godin</t>
  </si>
  <si>
    <t>6865,  de Maisonneuve Ouest, Montréal (Québec)  H4B 1T1</t>
  </si>
  <si>
    <t>1425, boulevard René-Levesque Ouest, Bureau 800, Montréal (Québec) H3G 1T7</t>
  </si>
  <si>
    <t>1910 rue du Centre, Jonquière (Québec) G7S 2X3</t>
  </si>
  <si>
    <t>5000, rue Clément Lockquell, Saint-Augustin-de-Desmaures, (Québec) G3A 1B3</t>
  </si>
  <si>
    <t>88 rue Allard, case postale 1685, Val-d’Or (Québec) J9P 2Y1</t>
  </si>
  <si>
    <t>6361 – 6e Avenue, Montréal (Québec), H1Y 2R7</t>
  </si>
  <si>
    <t>1001 boulevard Crémazie Est, Montréal (Québec), H2M 1M3</t>
  </si>
  <si>
    <t>3713, rue Queen, Rawdon (Québec), J0K 1S0</t>
  </si>
  <si>
    <t>9, Mgr Gosselin, Lévis (Québec)  G6V 5K1</t>
  </si>
  <si>
    <t>1931, rue Sherbrooke Ouest, Montréal (Québec) H3H 1E3</t>
  </si>
  <si>
    <t>101, rue Sainte-Anne, Saint-Jacques (Québec) J0K 2R0</t>
  </si>
  <si>
    <t>Matane</t>
  </si>
  <si>
    <t>6, rue de la Vieille-Université, Québec (Québec) G1R 5X8</t>
  </si>
  <si>
    <t>Matane - Matapédia</t>
  </si>
  <si>
    <t>870, chemin de Saint-Jean, La Prairie (Québec) J5R 2L5</t>
  </si>
  <si>
    <t>3200, chemin de la Côte Ste-Catherine, Montréal (Québec) H3T 1C1</t>
  </si>
  <si>
    <t>5625, avenue Decelles, Montréal (Québec) H3T 1W4</t>
  </si>
  <si>
    <t>2000, rue Ste-Catherine Ouest, C.P. 232 Station H, Montréal (Québec)  H3G 2K8</t>
  </si>
  <si>
    <t>873, Ave Westmount, Montréal (Québec)  H3Y 1X9</t>
  </si>
  <si>
    <t>Rimouski - Institut maritime du Québec</t>
  </si>
  <si>
    <t>2165, rue Baldwin, Montréal (Québec) H1L 5A7</t>
  </si>
  <si>
    <t>Rivière-du-Loup</t>
  </si>
  <si>
    <t>1700, boul. Henri-Bourassa Est, Montréal (Québec) H2C 1J3</t>
  </si>
  <si>
    <t>3791, chemin Queen-Mary, Montréal (Québec)  H3V 1A8</t>
  </si>
  <si>
    <t>Sainte-Foy</t>
  </si>
  <si>
    <t>845, Chemin Tiffin, Longueuil (Québec)  J4P 3G5</t>
  </si>
  <si>
    <t>1922, rue Sainte-Catherine Ouest, Montréal  (Québec)  H3H 1M4</t>
  </si>
  <si>
    <t>1750, rue Sauriol Est, Montréal (Québec) H2C 1X4</t>
  </si>
  <si>
    <t>100 – 4e Avenue, La Pocatière (Québec) GOR 1ZO</t>
  </si>
  <si>
    <t>901, rue Saint-Louis, Terrebonne (Québec)  J6W 1K1</t>
  </si>
  <si>
    <t>780, boul. Dollard, Outremont (Québec)  H2V 3G5</t>
  </si>
  <si>
    <t>1475, rang des Vingt, Saint-Bruno-de-Montarville (Québec)  J3V 4P6</t>
  </si>
  <si>
    <t>Sept-Îles (pavillon anglophone)</t>
  </si>
  <si>
    <t>63, rue Messek, Pessamit (Québec)  G0H 1B0</t>
  </si>
  <si>
    <t>416, boulevard de Maisonneuve Ouest, 9e étage, Montréal (Québec) H3A 1L2</t>
  </si>
  <si>
    <t>12345, rue de la Miséricorde, Montréal (Québec) H4J 2E8</t>
  </si>
  <si>
    <t>2875, rue Bourdages Nord, Saint-Hyacinthe (Québec) J2S 5S3</t>
  </si>
  <si>
    <t>Sorel-Tracy</t>
  </si>
  <si>
    <t>5935, chemin de la Côte de Liesse, Ville St-Laurent (Québec) H4T 1C3</t>
  </si>
  <si>
    <t>650, avenue Bourg-Royal, Charlesbourg (Québec)  G2L 1M8</t>
  </si>
  <si>
    <t>14, rue Soumande, B-1-14, Québec (Québec)  G1L 0A4</t>
  </si>
  <si>
    <t>3030, rue Hochelaga, Montréal (Québec)  H1W 1G2</t>
  </si>
  <si>
    <t>1671, rue Ouiatchouan, Mashteuiatsh (Québec)  G0W 2H0</t>
  </si>
  <si>
    <t>167, La Grande-Allée Est, C.P. 220, Grande-Rivière (Québec) G0V 1V0</t>
  </si>
  <si>
    <t>Victoriaville</t>
  </si>
  <si>
    <t>679, rue Chabanel, Chicoutimi (Québec), G7R 1Z5</t>
  </si>
  <si>
    <t>4900, rue Saint-Félix, Saint-Augustin-de-Desmaures (Québec)  G3A 1X3</t>
  </si>
  <si>
    <t>135, rue Don Bosco, Sherbrooke (Québec) J1L 1E5</t>
  </si>
  <si>
    <t>4245, boulevard Décarie, Montréal (Québec) H4A 3K4</t>
  </si>
  <si>
    <t>Modifier le nom d'un syndicat ou son numéro dans ce tableau et la feuile s'ajustera au complet</t>
  </si>
  <si>
    <t>Les tableaux recherche le numéro du syndicat ici et ramène les informations qui y sont inscrites</t>
  </si>
  <si>
    <t>Lieux de réunion</t>
  </si>
  <si>
    <t># Synd</t>
  </si>
  <si>
    <t># Institution</t>
  </si>
  <si>
    <t>Provenance</t>
  </si>
  <si>
    <t>Provenance-#</t>
  </si>
  <si>
    <t>Nom du syndicat</t>
  </si>
  <si>
    <t>#_Synd</t>
  </si>
  <si>
    <t>Instance</t>
  </si>
  <si>
    <t>Syndicats FNEEQ</t>
  </si>
  <si>
    <t>1601 Avenue de Lorimier Montreal H2K 1M5</t>
  </si>
  <si>
    <t>03-02-002</t>
  </si>
  <si>
    <t>Cégep de Sept-Îles</t>
  </si>
  <si>
    <t>Synd. ens. Cégep de Sept-Iles</t>
  </si>
  <si>
    <t>Regroupement cégep</t>
  </si>
  <si>
    <t>Holiday Inn Montréal Saint-Urbain</t>
  </si>
  <si>
    <t>999 Rue Saint-Urbain, Montréal H2Z 0B4</t>
  </si>
  <si>
    <t>03-04-002</t>
  </si>
  <si>
    <t>École des pêches et d'aquaculture du Québec</t>
  </si>
  <si>
    <t>Synd. prof. École des pêches et de l'aquaculture</t>
  </si>
  <si>
    <t>Regroupement privé</t>
  </si>
  <si>
    <t>CEC de Carleton-sur-Mer - 03-04-003</t>
  </si>
  <si>
    <t>Palais des congrès de Montréal</t>
  </si>
  <si>
    <t>1001 Jean Paul Riopelle Montreal H2Z 1H5</t>
  </si>
  <si>
    <t>03-04-003</t>
  </si>
  <si>
    <t>Synd.ens.ens.Centre Études Coll.de Carleton</t>
  </si>
  <si>
    <t>Regroupement université</t>
  </si>
  <si>
    <t>CEC de Charlevoix Cégep - 03-11-026</t>
  </si>
  <si>
    <t>Delta Montréal</t>
  </si>
  <si>
    <t>475 Avenue du Président-Kennedy Montréal, QC H3A 1J7</t>
  </si>
  <si>
    <t>03-06-001</t>
  </si>
  <si>
    <t>Cégep de l'Outaouais</t>
  </si>
  <si>
    <t>Synd. ens. Collège de l'Outaouais</t>
  </si>
  <si>
    <t>Non regroupés</t>
  </si>
  <si>
    <t>CEC de Chibougamau - 03-10-002</t>
  </si>
  <si>
    <t>Sandman Longueil</t>
  </si>
  <si>
    <t>999 Rue de Sérigny Montréal J4K 2T1</t>
  </si>
  <si>
    <t>Coucher</t>
  </si>
  <si>
    <t>03-06-006</t>
  </si>
  <si>
    <t>Cégep Héritage</t>
  </si>
  <si>
    <t>Heritage Faculty Association</t>
  </si>
  <si>
    <t>RSA</t>
  </si>
  <si>
    <t>Cégep André-Laurendeau - 03-09-074</t>
  </si>
  <si>
    <t>Holiday Inn Longueil</t>
  </si>
  <si>
    <t>900 Rue Saint-Charles Est Longueuil J4H 3Y2</t>
  </si>
  <si>
    <t>Sans pièce</t>
  </si>
  <si>
    <t>03-07-001</t>
  </si>
  <si>
    <t>Cégep de Lanaudière à Joliette</t>
  </si>
  <si>
    <t>Synd. ens. Cégep rég. Lanaudière à Joliette</t>
  </si>
  <si>
    <t>Conseil</t>
  </si>
  <si>
    <t>Cégep Champlain Campus Saint-Lambert - 03-25-006</t>
  </si>
  <si>
    <t>Hotel Classique Québec</t>
  </si>
  <si>
    <t xml:space="preserve"> 2815 Boulevard Laurier, Québec,  G1V 4H3</t>
  </si>
  <si>
    <t>03-07-004</t>
  </si>
  <si>
    <t>Cégep de Lanaudière à l'Assomption</t>
  </si>
  <si>
    <t>S.Ens.Ens. Cégep rég. Lanaudière à l'Assomption</t>
  </si>
  <si>
    <t>Congrès</t>
  </si>
  <si>
    <t>Cégep Champlain Campus Saint-Lawrence - 03-11-013</t>
  </si>
  <si>
    <t>155 Boulevard Charest Est Québec G1K 3G6</t>
  </si>
  <si>
    <t>03-07-005</t>
  </si>
  <si>
    <t>Cégep de Lanaudière à Terrebonne</t>
  </si>
  <si>
    <t>S.Ens.Ens. Cégep rég. Lanaudière à  Terrebonne</t>
  </si>
  <si>
    <t>Cégep d'Ahuntsic  - 03-09-024</t>
  </si>
  <si>
    <t>395 Rue de la Couronne Québec G1K 7X4</t>
  </si>
  <si>
    <t>Voiture hybride</t>
  </si>
  <si>
    <t>03-08-002</t>
  </si>
  <si>
    <t>Cégep de Saint-Jérôme</t>
  </si>
  <si>
    <t>Synd. prof. Cégep de Saint-Jérôme</t>
  </si>
  <si>
    <t>Cégep d'Alma - 03-13-004</t>
  </si>
  <si>
    <t>1000 Boulevard René-Lévesque Est Québec G1R 5T8</t>
  </si>
  <si>
    <t>03-08-004</t>
  </si>
  <si>
    <t xml:space="preserve">Cégep Lionel Groulx </t>
  </si>
  <si>
    <t>Synd. ens. Collège Lionel-Groulx</t>
  </si>
  <si>
    <t>Cégep de La Pocatière - 03-12-008</t>
  </si>
  <si>
    <t>1225 Cours du Général de Montcalm Québec G1R 4W6</t>
  </si>
  <si>
    <t>03-09-004</t>
  </si>
  <si>
    <t>Cégep de Saint-Laurent</t>
  </si>
  <si>
    <t>Synd. prof. Cégep de Saint-Laurent</t>
  </si>
  <si>
    <t>Cégep de Beauce-Appalache - 03-11-015</t>
  </si>
  <si>
    <t>5750 Rue J.-B. Michaud Lévis G6V 0B1</t>
  </si>
  <si>
    <t>03-09-005</t>
  </si>
  <si>
    <t>Cégep de Montmorency</t>
  </si>
  <si>
    <t>Synd. ens. Collège Montmorency</t>
  </si>
  <si>
    <t>Cégep de Chicoutimi - 03-13-002</t>
  </si>
  <si>
    <t>901 Rue Principale Granby J2G 2Z5</t>
  </si>
  <si>
    <t>03-09-006</t>
  </si>
  <si>
    <t>Cégep de Maisonneuve</t>
  </si>
  <si>
    <t>Synd. prof. Collège de Maisonneuve</t>
  </si>
  <si>
    <t>Véicule Hybride ?</t>
  </si>
  <si>
    <t>Cégep de Dawson - 03-09-071</t>
  </si>
  <si>
    <t>Centre des congrès Sherbrooke</t>
  </si>
  <si>
    <t>2655 Rue King Ouest Sherbrooke J1L 2G4</t>
  </si>
  <si>
    <t>03-09-010</t>
  </si>
  <si>
    <t>Cégep du Vieux Montréal</t>
  </si>
  <si>
    <t>Synd. prof. Cégep Vieux Montréal</t>
  </si>
  <si>
    <t>Oui</t>
  </si>
  <si>
    <t>Cégep de Granby - 03-25-001</t>
  </si>
  <si>
    <t>Hôtel Gouverneur Rimouski</t>
  </si>
  <si>
    <t>155 Boulevard René Lepage Est Rimouski QC G5L 8G1</t>
  </si>
  <si>
    <t>03-09-018</t>
  </si>
  <si>
    <t>Cégep John Abbott</t>
  </si>
  <si>
    <t>Synd. prof. Collège John-Abbott</t>
  </si>
  <si>
    <t>Non</t>
  </si>
  <si>
    <t>Cégep de Jonquière - 03-13-014</t>
  </si>
  <si>
    <t>250 Rue des Saguenéens Chicoutimi G7H 3A4</t>
  </si>
  <si>
    <t>03-09-024</t>
  </si>
  <si>
    <t xml:space="preserve">Cégep d'Ahuntsic </t>
  </si>
  <si>
    <t>Synd.pers.ens. Cégep Ahuntsic</t>
  </si>
  <si>
    <t>Cégep de l'Abitibi-Témiscamingue à Rouyn - 03-10-004</t>
  </si>
  <si>
    <t>Centre des congrès de Carleton-sur-Mer</t>
  </si>
  <si>
    <t>482 Boulevard Perron Carleton G0C 1J0</t>
  </si>
  <si>
    <t>03-09-049</t>
  </si>
  <si>
    <t xml:space="preserve">Cégep de Marie-Victorin </t>
  </si>
  <si>
    <t>Synd. prof. Collège Marie-Victorin</t>
  </si>
  <si>
    <t>Cégep de Lanaudière à Joliette - 03-07-001</t>
  </si>
  <si>
    <t>03-09-071</t>
  </si>
  <si>
    <t>Cégep de Dawson</t>
  </si>
  <si>
    <t>Synd. Pers.ens. de Dawson</t>
  </si>
  <si>
    <t>Cégep de Lanaudière à l'Assomption - 03-07-004</t>
  </si>
  <si>
    <t>03-09-072</t>
  </si>
  <si>
    <t>Cégep de Vanier, Montréal</t>
  </si>
  <si>
    <t>Vanier College Teacher's association</t>
  </si>
  <si>
    <t>Cégep de Lanaudière à Terrebonne - 03-07-005</t>
  </si>
  <si>
    <t>03-09-073</t>
  </si>
  <si>
    <t>Cégep de Rosemont</t>
  </si>
  <si>
    <t>Synd. des ens. ens. du Cégep de Rosemont</t>
  </si>
  <si>
    <t>03-09-074</t>
  </si>
  <si>
    <t>Cégep André-Laurendeau</t>
  </si>
  <si>
    <t>Synd. de l'enseignement du Cégep André-Laurendeau</t>
  </si>
  <si>
    <t>Cégep de Limoilou  - 03-11-001</t>
  </si>
  <si>
    <t>03-10-002</t>
  </si>
  <si>
    <t>S. pers. ens. Centre d'études coll. à Chibougamau</t>
  </si>
  <si>
    <t>Cégep de l'Outaouais - 03-06-001</t>
  </si>
  <si>
    <t>03-10-004</t>
  </si>
  <si>
    <t>Cégep de l'Abitibi-Témiscamingue à Rouyn</t>
  </si>
  <si>
    <t>Synd. ens. et ens. du Cégep Abitibi-Témiscamingue</t>
  </si>
  <si>
    <t>Cégep de Maisonneuve - 03-09-006</t>
  </si>
  <si>
    <t>03-11-001</t>
  </si>
  <si>
    <t xml:space="preserve">Cégep de Limoilou </t>
  </si>
  <si>
    <t>Synd. ens. Cégep de Limoilou</t>
  </si>
  <si>
    <t>Cégep de Marie-Victorin  - 03-09-049</t>
  </si>
  <si>
    <t>03-11-002</t>
  </si>
  <si>
    <t>Cégep de Lévis-Lauzon</t>
  </si>
  <si>
    <t>Synd. ens. Cégep Lévis-Lauzon</t>
  </si>
  <si>
    <t>Cégep de Montmorency - 03-09-005</t>
  </si>
  <si>
    <t>03-11-003</t>
  </si>
  <si>
    <t>Cégep Garneau</t>
  </si>
  <si>
    <t>Synd. prof. Collège François-Xavier-Garneau</t>
  </si>
  <si>
    <t>Cégep de Rosemont - 03-09-073</t>
  </si>
  <si>
    <t>03-11-013</t>
  </si>
  <si>
    <t>Cégep Champlain Campus Saint-Lawrence</t>
  </si>
  <si>
    <t>Synd. prof. Cégep de St-Lawrence</t>
  </si>
  <si>
    <t>Cégep de Saint-Félicien - 03-13-003</t>
  </si>
  <si>
    <t>03-11-015</t>
  </si>
  <si>
    <t>Cégep de Beauce-Appalache</t>
  </si>
  <si>
    <t>Synd. ens. Cégep Beauce-Appalaches</t>
  </si>
  <si>
    <t>Cégep de Saint-Hyacinthe - 03-25-002</t>
  </si>
  <si>
    <t>03-11-023</t>
  </si>
  <si>
    <t>Cégep Thetford</t>
  </si>
  <si>
    <t>S.Ens.Ens. Cégep de Thetford</t>
  </si>
  <si>
    <t>Cégep de Saint-Jean-sur-Richelieu - 03-25-004</t>
  </si>
  <si>
    <t>03-11-026</t>
  </si>
  <si>
    <t>CEC de Charlevoix Cégep</t>
  </si>
  <si>
    <t>Synd. du pers. ens.centre d'études coll.Charlevoix</t>
  </si>
  <si>
    <t>Cégep de Saint-Jérôme - 03-08-002</t>
  </si>
  <si>
    <t>03-12-008</t>
  </si>
  <si>
    <t>Cégep de La Pocatière</t>
  </si>
  <si>
    <t>Synd. des ens. et ens. des campus de La Pocatière et de Montmagny</t>
  </si>
  <si>
    <t>Cégep de Saint-Laurent - 03-09-004</t>
  </si>
  <si>
    <t>03-13-002</t>
  </si>
  <si>
    <t>Cégep de Chicoutimi</t>
  </si>
  <si>
    <t>Synd. pers. ens. Collège de Chicoutimi</t>
  </si>
  <si>
    <t>Cégep de Sept-Îles - 03-02-002</t>
  </si>
  <si>
    <t>03-13-003</t>
  </si>
  <si>
    <t>Cégep de Saint-Félicien</t>
  </si>
  <si>
    <t>Synd. ens. Cégep Saint-Félicien</t>
  </si>
  <si>
    <t>Cégep de Shawinigan - 03-26-001</t>
  </si>
  <si>
    <t>03-13-004</t>
  </si>
  <si>
    <t>Cégep d'Alma</t>
  </si>
  <si>
    <t>Synd.ens. Collège d'Alma</t>
  </si>
  <si>
    <t>Cégep de Sherbrooke - 03-15-003</t>
  </si>
  <si>
    <t>03-13-007</t>
  </si>
  <si>
    <t>CQFA</t>
  </si>
  <si>
    <t>Synd. prof. répart. Centre qc formation aéronautique</t>
  </si>
  <si>
    <t>Cégep de Valleyfield  - 03-25-010</t>
  </si>
  <si>
    <t>03-13-014</t>
  </si>
  <si>
    <t>Cégep de Jonquière</t>
  </si>
  <si>
    <t>Synd. du pers. enseignant du Cégep de Jonquière</t>
  </si>
  <si>
    <t>Cégep de Vanier, Montréal - 03-09-072</t>
  </si>
  <si>
    <t>03-15-003</t>
  </si>
  <si>
    <t>Cégep de Sherbrooke</t>
  </si>
  <si>
    <t>Synd. pers. ens. Cégep de Sherbrooke-CSN</t>
  </si>
  <si>
    <t>Cégep du Vieux Montréal - 03-09-010</t>
  </si>
  <si>
    <t>03-25-001</t>
  </si>
  <si>
    <t>Cégep de Granby</t>
  </si>
  <si>
    <t>Synd. ens. Cégep de Granby</t>
  </si>
  <si>
    <t>Cégep Édouard Montpetit - 03-25-005</t>
  </si>
  <si>
    <t>03-25-002</t>
  </si>
  <si>
    <t>Cégep de Saint-Hyacinthe</t>
  </si>
  <si>
    <t>Synd. prof. Cégep Saint-Hyacinthe</t>
  </si>
  <si>
    <t>Cégep Garneau - 03-11-003</t>
  </si>
  <si>
    <t>03-25-004</t>
  </si>
  <si>
    <t>Cégep de Saint-Jean-sur-Richelieu</t>
  </si>
  <si>
    <t>Synd. ens. Cégep St-Jean-sur-Richelieu</t>
  </si>
  <si>
    <t>Cégep Héritage - 03-06-006</t>
  </si>
  <si>
    <t>03-25-005</t>
  </si>
  <si>
    <t>Cégep Édouard Montpetit</t>
  </si>
  <si>
    <t>Synd.prof. Collège Édouard-Montpetit</t>
  </si>
  <si>
    <t>Cégep John Abbott - 03-09-018</t>
  </si>
  <si>
    <t>03-25-006</t>
  </si>
  <si>
    <t>Cégep Champlain Campus Saint-Lambert</t>
  </si>
  <si>
    <t>Synd. ens. Champlain (St-Lambert)</t>
  </si>
  <si>
    <t>Choix contournement:</t>
  </si>
  <si>
    <t>Cégep Lionel Groulx  - 03-08-004</t>
  </si>
  <si>
    <t>03-25-010</t>
  </si>
  <si>
    <t xml:space="preserve">Cégep de Valleyfield </t>
  </si>
  <si>
    <t>Synd. des professeurs du Collège de Valleyfield</t>
  </si>
  <si>
    <t>Cégep Thetford - 03-11-023</t>
  </si>
  <si>
    <t>03-26-001</t>
  </si>
  <si>
    <t>Cégep de Shawinigan</t>
  </si>
  <si>
    <t>Synd. ens. Collège de Shawinigan</t>
  </si>
  <si>
    <t>Cégep Trois-Rivières - 03-26-002</t>
  </si>
  <si>
    <t>03-26-002</t>
  </si>
  <si>
    <t>Cégep Trois-Rivières</t>
  </si>
  <si>
    <t>Synd. pers. ens. Cégep de Trois-Rivières</t>
  </si>
  <si>
    <t>CQFA - 03-13-007</t>
  </si>
  <si>
    <t>03-02-004</t>
  </si>
  <si>
    <t>S.E.E.de la communauté innue de Pessamit-CSN</t>
  </si>
  <si>
    <t>63, rue Messek, Pessamit  G0H 1B0</t>
  </si>
  <si>
    <t>École des pêches et d'aquaculture du Québec - 03-04-002</t>
  </si>
  <si>
    <t>03-06-008</t>
  </si>
  <si>
    <t>Collège Nouvelles Frontières</t>
  </si>
  <si>
    <t>STT du collège Nouvelles Frontières</t>
  </si>
  <si>
    <t>03-07-003</t>
  </si>
  <si>
    <t>Synd.Ens. École sec. St-Sacrement</t>
  </si>
  <si>
    <t>Télé-université - 03-22-001</t>
  </si>
  <si>
    <t>03-07-006</t>
  </si>
  <si>
    <t>Synd.Ens. Ens. Collège Esther Blondin</t>
  </si>
  <si>
    <t>Université Concordia - 03-09-047</t>
  </si>
  <si>
    <t>03-07-007</t>
  </si>
  <si>
    <t>Synd. Ens. Collège Champagneur</t>
  </si>
  <si>
    <t>Université de Montréal - 03-09-030</t>
  </si>
  <si>
    <t>03-09-011</t>
  </si>
  <si>
    <t>Synd.Ens. Collège Mont-Royal</t>
  </si>
  <si>
    <t>Université ÉTS  - 03-09-083</t>
  </si>
  <si>
    <t>03-09-023</t>
  </si>
  <si>
    <t>Collège Jean-de-Brébeuf Cégep</t>
  </si>
  <si>
    <t>Synd.Pers.Ens. ens. univ. Coll. Jean-de-Brébeuf</t>
  </si>
  <si>
    <t>Université ÉTS - 03-09-050</t>
  </si>
  <si>
    <t>03-09-025</t>
  </si>
  <si>
    <t>Collège Notre-Dame-du-Sacré-Cœur</t>
  </si>
  <si>
    <t>Synd.Prof. Coll. Notre-Dame-du-Sacré-Coeur</t>
  </si>
  <si>
    <t>Université Laval - 03-11-020</t>
  </si>
  <si>
    <t>03-09-031</t>
  </si>
  <si>
    <t xml:space="preserve">Centre d'intégration scolaire C.I.S. </t>
  </si>
  <si>
    <t>Synd.ens. Centre d'intégration scolaire</t>
  </si>
  <si>
    <t>Université McGill - 03-09-079</t>
  </si>
  <si>
    <t>03-09-034</t>
  </si>
  <si>
    <t>Institut Teccart, Montréal</t>
  </si>
  <si>
    <t>Synd.Ens. Institut Teccart</t>
  </si>
  <si>
    <t>UQAC - 03-13-011</t>
  </si>
  <si>
    <t>03-09-040</t>
  </si>
  <si>
    <t>Synd.Prof. École Vanguard</t>
  </si>
  <si>
    <t>5935 chemin de la Côte de Liesse Ville St-Laurent H4T 1C3</t>
  </si>
  <si>
    <t>UQAM - 03-09-028</t>
  </si>
  <si>
    <t>03-09-054</t>
  </si>
  <si>
    <t>Synd.Ens.Ens. du Collège de Montréal</t>
  </si>
  <si>
    <t>UQAR Rimouski - 03-22-004</t>
  </si>
  <si>
    <t>03-09-057</t>
  </si>
  <si>
    <t>École Pasteur Pavillon Khalil Gibran</t>
  </si>
  <si>
    <t>Synd. E.E. École Pasteur</t>
  </si>
  <si>
    <t>UQAT Rouyn - 03-10-001</t>
  </si>
  <si>
    <t>03-09-060</t>
  </si>
  <si>
    <t>S.E.E. du Collège LaSalle</t>
  </si>
  <si>
    <t>2000, Ste-Catherine Ouest, Montréal Qc,  H3G 2K8</t>
  </si>
  <si>
    <t>UQO - 03-06-004</t>
  </si>
  <si>
    <t>03-09-064</t>
  </si>
  <si>
    <t>Synd. Prof. Coll. Regina Assumpta</t>
  </si>
  <si>
    <t>03-09-065</t>
  </si>
  <si>
    <t>Collège Jean-de-Brébeuf Secondaire</t>
  </si>
  <si>
    <t>Synd.des professeurs ens. Sec. Jean-de-Brébeuf</t>
  </si>
  <si>
    <t>Académie Kells  - 03-09-087</t>
  </si>
  <si>
    <t>03-09-066</t>
  </si>
  <si>
    <t>Synd. Ens. Collège André-Grasset</t>
  </si>
  <si>
    <t>Académie linguistique internationale  - 03-09-085</t>
  </si>
  <si>
    <t>03-09-067</t>
  </si>
  <si>
    <t>SEE du collège Marianopolis</t>
  </si>
  <si>
    <t>Atelier de Musique de Jonquière A.M.J. - 03-13-012</t>
  </si>
  <si>
    <t>03-09-068</t>
  </si>
  <si>
    <t>Villa Maria, Montréal</t>
  </si>
  <si>
    <t>Synd. des ens. de Villa Maria</t>
  </si>
  <si>
    <t>Campus Notre-Dame-de-Foy - 03-11-027</t>
  </si>
  <si>
    <t>03-09-076</t>
  </si>
  <si>
    <t>Synd Ens. Ens. Collège Mont-Saint-Louis</t>
  </si>
  <si>
    <t>Centre de musique et de danse de Val-d'Or  - 03-10-005</t>
  </si>
  <si>
    <t>03-09-081</t>
  </si>
  <si>
    <t>STT de l’École de Joaillerie de Montréal – CSN</t>
  </si>
  <si>
    <t>Centre d'intégration scolaire C.I.S.  - 03-09-031</t>
  </si>
  <si>
    <t>03-09-085</t>
  </si>
  <si>
    <t>S. Prof de l'académie linguistique international</t>
  </si>
  <si>
    <t>1425, René Levesque Ouest, Montréal Qc, H3G 1T7</t>
  </si>
  <si>
    <t>Collège André-Grasset - 03-09-066</t>
  </si>
  <si>
    <t>03-09-087</t>
  </si>
  <si>
    <t>SEE de l'Académie Kell's - CSN</t>
  </si>
  <si>
    <t>Collège Champagneur  - 03-07-007</t>
  </si>
  <si>
    <t>03-10-005</t>
  </si>
  <si>
    <t>SEE du centre de musique &amp; danse val-d'or</t>
  </si>
  <si>
    <t>Collège de Lévis - 03-11-016</t>
  </si>
  <si>
    <t>03-11-008</t>
  </si>
  <si>
    <t>Synd.Prof. Collège François-de-Laval</t>
  </si>
  <si>
    <t>Collège de Montréal  - 03-09-054</t>
  </si>
  <si>
    <t>03-11-009</t>
  </si>
  <si>
    <t>Synd.Prof. Externat St-Jean-Eudes</t>
  </si>
  <si>
    <t>Collège Esther-Blondin  - 03-07-006</t>
  </si>
  <si>
    <t>03-11-014</t>
  </si>
  <si>
    <t>Synd.Ens. Séminaire St-François</t>
  </si>
  <si>
    <t>4900, rue Saint-Félix Québec G3A 1X3</t>
  </si>
  <si>
    <t>Collège François-de-Laval  - 03-11-008</t>
  </si>
  <si>
    <t>03-11-016</t>
  </si>
  <si>
    <t>Synd.Ens. du Collège de Lévis</t>
  </si>
  <si>
    <t>Collège Jean de la Mennais  - 03-25-012</t>
  </si>
  <si>
    <t>03-11-027</t>
  </si>
  <si>
    <t>Synd. Ens. Ens. Collège Notre-Dame-de-Foy</t>
  </si>
  <si>
    <t>5000 rue Clément Lockquell, Qc, G3A 1B3</t>
  </si>
  <si>
    <t>Collège Jean-de-Brébeuf Cégep - 03-09-023</t>
  </si>
  <si>
    <t>03-11-028</t>
  </si>
  <si>
    <t>Synd. Ens.Ens. Institut québécois d'ébénisterie</t>
  </si>
  <si>
    <t>Collège Jean-de-Brébeuf Secondaire - 03-09-065</t>
  </si>
  <si>
    <t>03-12-009</t>
  </si>
  <si>
    <t>Synd.Prof. Laics Coll. Ste-Anne-de-la-Pocatière</t>
  </si>
  <si>
    <t>Collège LaSalle  - 03-09-060</t>
  </si>
  <si>
    <t>03-13-005</t>
  </si>
  <si>
    <t>Collège Marianopolis  - 03-09-067</t>
  </si>
  <si>
    <t>03-13-012</t>
  </si>
  <si>
    <t>Synd.ens. Atelier de musique de Jonquière</t>
  </si>
  <si>
    <t>Collège Mont-Royal - 03-09-011</t>
  </si>
  <si>
    <t>03-13-015</t>
  </si>
  <si>
    <t>Syndicat des travailleuses et travailleurs de Mashteuiatsh - CSN</t>
  </si>
  <si>
    <t>Collège Mont-Saint-Louis - 03-09-076</t>
  </si>
  <si>
    <t>03-15-001</t>
  </si>
  <si>
    <t>Synd.Prof. Séminaire Salésiens de Sherbrooke</t>
  </si>
  <si>
    <t>Collège Notre-Dame-De-Lourdes - 03-25-007</t>
  </si>
  <si>
    <t>03-22-003</t>
  </si>
  <si>
    <t>Collège Stanislas, Montréal</t>
  </si>
  <si>
    <t>Synd.Prof. Collège Stanislas</t>
  </si>
  <si>
    <t>780, boulevard Dollard, Outremont Qc,  H2V 3G5</t>
  </si>
  <si>
    <t>Collège Notre-Dame-du-Sacré-Cœur - 03-09-025</t>
  </si>
  <si>
    <t>03-25-007</t>
  </si>
  <si>
    <t>Synd.Prof. Collège Notre-Dame-de-Lourdes</t>
  </si>
  <si>
    <t>Collège Nouvelles Frontières - 03-06-008</t>
  </si>
  <si>
    <t>03-25-008</t>
  </si>
  <si>
    <t>Synd. du personnel du Collège Trinité</t>
  </si>
  <si>
    <t>1475 rang des Vingt Saint-Bruno-de-Montarville J3V 4P6</t>
  </si>
  <si>
    <t>Collège Regina Assumpta - 03-09-064</t>
  </si>
  <si>
    <t>03-25-009</t>
  </si>
  <si>
    <t>École secondaire Saint-Joseph, Saint-Hyacinthe</t>
  </si>
  <si>
    <t>S.E.E. École sec. St-Joseph de St-Hyacinthe</t>
  </si>
  <si>
    <t>2875 rue Bourdages Nord, Saint-Hyacinthe, J2S 5S3</t>
  </si>
  <si>
    <t>Collège Sainte-Anne de la Pocatière - 03-12-009</t>
  </si>
  <si>
    <t>03-25-012</t>
  </si>
  <si>
    <t>S.E.E. du collège Jean de la Mennais-CSN</t>
  </si>
  <si>
    <t>870, chemin de Saint-Jean, La Prairie J5R 2L5</t>
  </si>
  <si>
    <t>Collège Saint-Sacrement  - 03-07-003</t>
  </si>
  <si>
    <t>03-06-004</t>
  </si>
  <si>
    <t>Synd. chargé-es cours Univ. Québec en Outaouais</t>
  </si>
  <si>
    <t>283 boulevard Alexandre-Taché Gatineau J8X 3X7</t>
  </si>
  <si>
    <t>Collège Stanislas, Montréal - 03-22-003</t>
  </si>
  <si>
    <t>03-09-028</t>
  </si>
  <si>
    <t>Synd. Des professeures et professeurs enseignants de l'UQAM</t>
  </si>
  <si>
    <t>405 rue Sainte-Catherine Est, Montréal, H2L 2C4</t>
  </si>
  <si>
    <t>Collège Trinité - 03-25-008</t>
  </si>
  <si>
    <t>03-09-030</t>
  </si>
  <si>
    <t>Synd. chargé-es cours Université de Montréal</t>
  </si>
  <si>
    <t>3060, Édouard-Montpetit Montréal H3C 3J7</t>
  </si>
  <si>
    <t>Communauté Innue de Pessamit - 03-02-004</t>
  </si>
  <si>
    <t>03-09-047</t>
  </si>
  <si>
    <t>Synd. chargé-es cours Éduc. adultes Univ. Concordia</t>
  </si>
  <si>
    <t>1455 boulevard de Maisonneuve Ouest Montréal H3G 1M</t>
  </si>
  <si>
    <t>École de Joaillerie de Montréal - 03-09-081</t>
  </si>
  <si>
    <t>03-09-050</t>
  </si>
  <si>
    <t>Association des maîtres d'enseignement de l'E.T.S.</t>
  </si>
  <si>
    <t>1100 rue Notre-Dame Ouest Montréal H3C 6M8</t>
  </si>
  <si>
    <t>École Pasteur Pavillon Khalil Gibran - 03-09-057</t>
  </si>
  <si>
    <t>03-09-079</t>
  </si>
  <si>
    <t>Synd. Chargées et chargés de cours de McGill</t>
  </si>
  <si>
    <t>515 avenue des Pins West Montreal H2W 1S4</t>
  </si>
  <si>
    <t>École secondaire Saint-Joseph, Saint-Hyacinthe - 03-25-009</t>
  </si>
  <si>
    <t>03-09-083</t>
  </si>
  <si>
    <t xml:space="preserve">Université ÉTS </t>
  </si>
  <si>
    <t>Synd. chargé-es cours de l'E.T.S</t>
  </si>
  <si>
    <t>1111 rue Notre-Dame Ouest Montréal H3C 6M8</t>
  </si>
  <si>
    <t>École Vanguard Québec ltée  - 03-09-040</t>
  </si>
  <si>
    <t>03-10-001</t>
  </si>
  <si>
    <t>UQAT Rouyn</t>
  </si>
  <si>
    <t>Synd. chargé-es cours Univ. Qc Abitibi-Témisc.</t>
  </si>
  <si>
    <t>445 boulevard de l’Université Rouyn-Noranda J9X 5C6</t>
  </si>
  <si>
    <t>Externat Saint-Jean-Eudes  - 03-11-009</t>
  </si>
  <si>
    <t>03-11-020</t>
  </si>
  <si>
    <t>Synd. chargé-es cours Université Laval</t>
  </si>
  <si>
    <t>2325 rue de l’Université Québec G1V 0A6</t>
  </si>
  <si>
    <t>Institut québécoise d'ébénisterie I.Q.E.  - 03-11-028</t>
  </si>
  <si>
    <t>03-13-011</t>
  </si>
  <si>
    <t>Synd. chargé-es cours Univ. Québec à Chicoutimi</t>
  </si>
  <si>
    <t>555 boulevard de l'Université, Chicoutimi, G7H 2B1</t>
  </si>
  <si>
    <t>Institut Teccart, Montréal - 03-09-034</t>
  </si>
  <si>
    <t>03-22-001</t>
  </si>
  <si>
    <t>Télé-université</t>
  </si>
  <si>
    <t>Synd.tutrices et tuteurs de télé-université</t>
  </si>
  <si>
    <t>2417 avenue Jeanne-D’Arc Montréal H1W 3V8</t>
  </si>
  <si>
    <t>Mashteuiatsh  - 03-13-015</t>
  </si>
  <si>
    <t>03-22-004</t>
  </si>
  <si>
    <t>UQAR Rimouski</t>
  </si>
  <si>
    <t>Synd. chargées-és cours Univ. Québec à Rimouski</t>
  </si>
  <si>
    <t>Séminaire de Chicoutimi - 03-13-005</t>
  </si>
  <si>
    <t>03-04-005</t>
  </si>
  <si>
    <t>Merinov, Grande-Rivière</t>
  </si>
  <si>
    <t>Syndicat des travailleuses et des travailleurs de Merinov</t>
  </si>
  <si>
    <t>167, La Grande-Allée Est Grande-Rivière G0V 1V0</t>
  </si>
  <si>
    <t>Séminaire Saint-François - 03-11-014</t>
  </si>
  <si>
    <t>03-09-051</t>
  </si>
  <si>
    <t>Ass. des étudiants diplômés de Mcgill</t>
  </si>
  <si>
    <t>3479 rue Peel Montréal H3A 1W7</t>
  </si>
  <si>
    <t>Séminaire Salésien - 03-15-001</t>
  </si>
  <si>
    <t>Villa Maria, Montréal - 03-09-068</t>
  </si>
  <si>
    <t>Non regroupé</t>
  </si>
  <si>
    <t>Merinov, Grande-Rivière - 03-04-005</t>
  </si>
  <si>
    <t>Université McGill - 03-09-051</t>
  </si>
  <si>
    <t>CSN Québec - 00-00-001</t>
  </si>
  <si>
    <t>Centre de congrès et d'expositions de Lévis - 00-00-011</t>
  </si>
  <si>
    <t>Centre des congrès de Carleton-sur-Mer - 00-00-016</t>
  </si>
  <si>
    <t>Centre des congrès de Chicoutimi - 00-00-015</t>
  </si>
  <si>
    <t>Centre des congrès de Granby - 00-00-012</t>
  </si>
  <si>
    <t>Centre des congrès de Québec - 00-00-009</t>
  </si>
  <si>
    <t>Centre des congrès Sherbrooke - 00-00-013</t>
  </si>
  <si>
    <t>Delta Montréal - 00-00-004</t>
  </si>
  <si>
    <t>Holiday Inn Longueil - 00-00-006</t>
  </si>
  <si>
    <t>Holiday Inn Montréal Saint-Urbain - 00-00-002</t>
  </si>
  <si>
    <t>Hotel Classique Québec - 00-00-007</t>
  </si>
  <si>
    <t>Hôtel Gouverneur Rimouski - 00-00-014</t>
  </si>
  <si>
    <t>Hôtel Le Concorde - 00-00-010</t>
  </si>
  <si>
    <t>Hôtel Pur - 00-00-008</t>
  </si>
  <si>
    <t>Palais des congrès de Montréal - 00-00-003</t>
  </si>
  <si>
    <t>Sandman Longueil - 00-00-005</t>
  </si>
  <si>
    <t>Le distancier est à ajuster maunuellement lors de l'ajout d'un syndicat</t>
  </si>
  <si>
    <t>Les titres du distancier doivent être les mêmes que la liste Lieu dans l'onglet Support</t>
  </si>
  <si>
    <t>Avion</t>
  </si>
  <si>
    <t>Autobus</t>
  </si>
  <si>
    <t>Aéroport de Montréal</t>
  </si>
  <si>
    <t xml:space="preserve">Aéroport de Québec </t>
  </si>
  <si>
    <t>Gare de Montréal</t>
  </si>
  <si>
    <t xml:space="preserve">Gare de Québec </t>
  </si>
  <si>
    <t>Aéroport Trudeau Montréal</t>
  </si>
  <si>
    <t>Gare d'autobus de Québec</t>
  </si>
  <si>
    <t>Aéroport d'Alma</t>
  </si>
  <si>
    <t>Gare d'autobus de Montréal</t>
  </si>
  <si>
    <t>Aéroport d'Amos</t>
  </si>
  <si>
    <t>Aéroport de Bagotville</t>
  </si>
  <si>
    <t>Aéroport de Chibougamau</t>
  </si>
  <si>
    <t>Aéroport de Gaspé</t>
  </si>
  <si>
    <t>Aéroport de Rouyn</t>
  </si>
  <si>
    <t>Aéroport de Saint-Félicien</t>
  </si>
  <si>
    <t>Aéroport de Sept-îles</t>
  </si>
  <si>
    <t>Aéroport de Val-d'OR</t>
  </si>
  <si>
    <t>Aéroport d'Ottawa</t>
  </si>
  <si>
    <t>00-00-000</t>
  </si>
  <si>
    <t>00-00-002</t>
  </si>
  <si>
    <t>00-00-003</t>
  </si>
  <si>
    <t>Palais des congrès de Montréal - 00-000-003</t>
  </si>
  <si>
    <t>00-00-004</t>
  </si>
  <si>
    <t>Delta Montréal - 00-000-004</t>
  </si>
  <si>
    <t>00-00-005</t>
  </si>
  <si>
    <t>Sandman Longueil - 00-000-005</t>
  </si>
  <si>
    <t>00-00-006</t>
  </si>
  <si>
    <t>Holiday Inn Longueil - 00-000-006</t>
  </si>
  <si>
    <t>00-00-007</t>
  </si>
  <si>
    <t>Hotel Classique Québec - 00-000-007</t>
  </si>
  <si>
    <t>00-00-001</t>
  </si>
  <si>
    <t>00-00-008</t>
  </si>
  <si>
    <t>Hôtel Pur - 00-000-008</t>
  </si>
  <si>
    <t>00-00-009</t>
  </si>
  <si>
    <t>Centre des congrès de Québec - 00-000-009</t>
  </si>
  <si>
    <t>00-00-010</t>
  </si>
  <si>
    <t>Hôtel Le Concorde - 00-000-010</t>
  </si>
  <si>
    <t>00-00-011</t>
  </si>
  <si>
    <t>Centre de congrès et d'expositions de Lévis - 00-000-011</t>
  </si>
  <si>
    <t>00-00-012</t>
  </si>
  <si>
    <t>Centre des congrès de Granby - 00-000-012</t>
  </si>
  <si>
    <t>00-00-013</t>
  </si>
  <si>
    <t>Centre des congrès Sherbrooke - 00-000-013</t>
  </si>
  <si>
    <t>00-00-014</t>
  </si>
  <si>
    <t>Hôtel Gouverneur Rimouski - 00-000-014</t>
  </si>
  <si>
    <t>00-00-015</t>
  </si>
  <si>
    <t>Centre des congrès de Chicoutimi - 00-000-015</t>
  </si>
  <si>
    <t>00-00-016</t>
  </si>
  <si>
    <t>Centre des congrès de Carleton-sur-Mer - 00-000-016</t>
  </si>
  <si>
    <t>Ajout de Lotbinière St-Constant Témiscouata</t>
  </si>
  <si>
    <t>Liste des institutions collégiales provenance : https://www.donneesquebec.ca/recherche/fr/dataset/localisation-des-etablissements-d-enseignement-du-reseau-scolaire-au-quebec</t>
  </si>
  <si>
    <t>=[@[NOM_COURT]]&amp;", "&amp;[@[ADRS_GEO_L1_GDUNO]]&amp;", "&amp;[@[CD_POSTL_GDUNO]]</t>
  </si>
  <si>
    <t>CD_ORGNS</t>
  </si>
  <si>
    <t>NOM_COURT</t>
  </si>
  <si>
    <t>NOM_OFFCL</t>
  </si>
  <si>
    <t>ADRS_GEO_L1_GDUNO</t>
  </si>
  <si>
    <t>ADRS_GEO_L2_GDUNO</t>
  </si>
  <si>
    <t>CD_MUNCP</t>
  </si>
  <si>
    <t>NOM_MUNCP</t>
  </si>
  <si>
    <t>STAT_MUNCP</t>
  </si>
  <si>
    <t>CD_POSTL_GDUNO</t>
  </si>
  <si>
    <t>TYPE_ORGNS</t>
  </si>
  <si>
    <t>RESEAU</t>
  </si>
  <si>
    <t>SITE_WEB</t>
  </si>
  <si>
    <t>COORD_X_LL84</t>
  </si>
  <si>
    <t>COORD_Y_LL84</t>
  </si>
  <si>
    <t>ORDRE_ENS</t>
  </si>
  <si>
    <t>STYLE_CARTOVISTA</t>
  </si>
  <si>
    <t>Adresse_complete</t>
  </si>
  <si>
    <t>Adresse_postale</t>
  </si>
  <si>
    <t>Conservatoire de musique de Rimouski</t>
  </si>
  <si>
    <t>22, rue Sainte-Marie</t>
  </si>
  <si>
    <t>V</t>
  </si>
  <si>
    <t>G5L4E2</t>
  </si>
  <si>
    <t>École gouvernementale</t>
  </si>
  <si>
    <t>Gouvernemental</t>
  </si>
  <si>
    <t>http://www.conservatoire.gouv.qc.ca/rimouski/index</t>
  </si>
  <si>
    <t>-68.528938</t>
  </si>
  <si>
    <t>48.449422</t>
  </si>
  <si>
    <t>Collégial</t>
  </si>
  <si>
    <t>3_Gouvernemental</t>
  </si>
  <si>
    <t>Conservatoire de musique de Rimouski, 22, rue Sainte-Marie, G5L4E2</t>
  </si>
  <si>
    <t>Conservatoire de musique de Saguenay</t>
  </si>
  <si>
    <t>202, rue Jacques-Cartier Est</t>
  </si>
  <si>
    <t>Saguenay</t>
  </si>
  <si>
    <t>G7H6R8</t>
  </si>
  <si>
    <t>http://www.conservatoire.gouv.qc.ca/saguenay/index</t>
  </si>
  <si>
    <t>-71.06132199999999</t>
  </si>
  <si>
    <t>48.425982999999995</t>
  </si>
  <si>
    <t>Conservatoire de musique de Saguenay, 202, rue Jacques-Cartier Est, G7H6R8</t>
  </si>
  <si>
    <t>ITA La Pocatière</t>
  </si>
  <si>
    <t>Institut de technologie agroalimentaire, campus de La Pocatière</t>
  </si>
  <si>
    <t>401, rue Poiré</t>
  </si>
  <si>
    <t>G0R1Z0</t>
  </si>
  <si>
    <t>http://www.ita.qc.ca/</t>
  </si>
  <si>
    <t>-70.039112</t>
  </si>
  <si>
    <t>47.364841</t>
  </si>
  <si>
    <t>ITA La Pocatière, 401, rue Poiré, G0R1Z0</t>
  </si>
  <si>
    <t>Conservatoire de musique de Val-d'Or</t>
  </si>
  <si>
    <t>88, rue Allard</t>
  </si>
  <si>
    <t>Val-d'Or</t>
  </si>
  <si>
    <t>J9P2Y1</t>
  </si>
  <si>
    <t>http://www.conservatoire.gouv.qc.ca/val-dor/index.</t>
  </si>
  <si>
    <t>-77.774428</t>
  </si>
  <si>
    <t>48.095151</t>
  </si>
  <si>
    <t>Conservatoire de musique de Val-d'Or, 88, rue Allard, J9P2Y1</t>
  </si>
  <si>
    <t>Conservatoire de musique de Gatineau</t>
  </si>
  <si>
    <t>430, boul. Alexandre-Taché</t>
  </si>
  <si>
    <t>Gatineau</t>
  </si>
  <si>
    <t>J9A1M7</t>
  </si>
  <si>
    <t>http://www.conservatoire.gouv.qc.ca</t>
  </si>
  <si>
    <t>-75.748541</t>
  </si>
  <si>
    <t>45.421701</t>
  </si>
  <si>
    <t>Conservatoire de musique de Gatineau, 430, boul. Alexandre-Taché, J9A1M7</t>
  </si>
  <si>
    <t>Conservatoire de musique de Québec</t>
  </si>
  <si>
    <t>270, rue Jacques-Parizeau</t>
  </si>
  <si>
    <t>G1R5G1</t>
  </si>
  <si>
    <t>http://www.conservatoire.gouv.qc.ca/quebec/index.a</t>
  </si>
  <si>
    <t>-71.221507</t>
  </si>
  <si>
    <t>46.806112</t>
  </si>
  <si>
    <t>Conservatoire de musique de Québec, 270, rue Jacques-Parizeau, G1R5G1</t>
  </si>
  <si>
    <t>Conservatoire de musique Trois-Rivières</t>
  </si>
  <si>
    <t>Conservatoire de musique de Trois-Rivières</t>
  </si>
  <si>
    <t>587, rue Radisson</t>
  </si>
  <si>
    <t>G9A2C8</t>
  </si>
  <si>
    <t>http://www.conservatoire.gouv.qc.ca/trois-rivieres</t>
  </si>
  <si>
    <t>-72.54645</t>
  </si>
  <si>
    <t>46.343818</t>
  </si>
  <si>
    <t>Conservatoire de musique Trois-Rivières, 587, rue Radisson, G9A2C8</t>
  </si>
  <si>
    <t>Campus Macdonald - Université McGill</t>
  </si>
  <si>
    <t>Macdonald College - Université McGill</t>
  </si>
  <si>
    <t>Programme GTEA, Harrison House</t>
  </si>
  <si>
    <t>21 111,  chemin Lakeshore</t>
  </si>
  <si>
    <t>Sainte-Anne-de-Bellevue</t>
  </si>
  <si>
    <t>H9X3V9</t>
  </si>
  <si>
    <t>http://www.mcgill.ca/fmt</t>
  </si>
  <si>
    <t>-73.943265</t>
  </si>
  <si>
    <t>45.404109999999996</t>
  </si>
  <si>
    <t>Campus Macdonald - Université McGill, Programme GTEA, Harrison House, H9X3V9</t>
  </si>
  <si>
    <t>ITA St-Hyacinthe</t>
  </si>
  <si>
    <t>Institut de technologie agroalimentaire, campus de Saint-Hyacinthe</t>
  </si>
  <si>
    <t>3230, rue Sicotte</t>
  </si>
  <si>
    <t>C.P. 70</t>
  </si>
  <si>
    <t>J2S7B3</t>
  </si>
  <si>
    <t>http://www.ita.qc.ca/Fr/ITA/</t>
  </si>
  <si>
    <t>-72.967748</t>
  </si>
  <si>
    <t>45.618869</t>
  </si>
  <si>
    <t>ITA St-Hyacinthe, 3230, rue Sicotte, J2S7B3</t>
  </si>
  <si>
    <t>Conservatoire de musique de Montréal</t>
  </si>
  <si>
    <t>4750, avenue Henri-Julien</t>
  </si>
  <si>
    <t>H2T2C8</t>
  </si>
  <si>
    <t>http://www.conservatoire.gouv.qc.ca/montreal/index</t>
  </si>
  <si>
    <t>-73.58634599999999</t>
  </si>
  <si>
    <t>45.523458999999995</t>
  </si>
  <si>
    <t>Conservatoire de musique de Montréal, 4750, avenue Henri-Julien, H2T2C8</t>
  </si>
  <si>
    <t>Instit. tourisme et hôtellerie du Qc</t>
  </si>
  <si>
    <t>Institut de tourisme et d'hôtellerie du Québec</t>
  </si>
  <si>
    <t>3535, rue Saint-Denis</t>
  </si>
  <si>
    <t>H2X3P1</t>
  </si>
  <si>
    <t>http://www.ithq.qc.ca/</t>
  </si>
  <si>
    <t>-73.568679</t>
  </si>
  <si>
    <t>45.51798</t>
  </si>
  <si>
    <t>Instit. tourisme et hôtellerie du Qc, 3535, rue Saint-Denis, H2X3P1</t>
  </si>
  <si>
    <t>Collège Laflèche</t>
  </si>
  <si>
    <t>1687, boulevard du Carmel</t>
  </si>
  <si>
    <t>G8Z3R8</t>
  </si>
  <si>
    <t>Collège privé</t>
  </si>
  <si>
    <t>http://www.clafleche.qc.ca</t>
  </si>
  <si>
    <t>-72.559547</t>
  </si>
  <si>
    <t>46.350589</t>
  </si>
  <si>
    <t>2_Privé</t>
  </si>
  <si>
    <t>Collège Laflèche, 1687, boulevard du Carmel, G8Z3R8</t>
  </si>
  <si>
    <t>CDE Collège</t>
  </si>
  <si>
    <t>CDE Collège (secteur anglophone)</t>
  </si>
  <si>
    <t>37, rue Wellington Nord, bureau 101</t>
  </si>
  <si>
    <t>J1H5A9</t>
  </si>
  <si>
    <t>Installation établissement privé</t>
  </si>
  <si>
    <t>http://www.cde-college.com</t>
  </si>
  <si>
    <t>-71.89097799999999</t>
  </si>
  <si>
    <t>45.401925999999996</t>
  </si>
  <si>
    <t>CDE Collège, 37, rue Wellington Nord, bureau 101, J1H5A9</t>
  </si>
  <si>
    <t>Collège CDI - Longueuil</t>
  </si>
  <si>
    <t>Collège CDI Administration . Technologie . Santé - Longueuil</t>
  </si>
  <si>
    <t>1111, rue Saint-Charles O, bureau 120</t>
  </si>
  <si>
    <t>Longueuil</t>
  </si>
  <si>
    <t>J4K5G4</t>
  </si>
  <si>
    <t>Établissement d'enseignement collège privé</t>
  </si>
  <si>
    <t>http://www.cdicollege.com/</t>
  </si>
  <si>
    <t>-73.519792</t>
  </si>
  <si>
    <t>45.526376</t>
  </si>
  <si>
    <t>Collège CDI - Longueuil, 1111, rue Saint-Charles O, bureau 120, J4K5G4</t>
  </si>
  <si>
    <t>Académie de l'Entrepreneurship</t>
  </si>
  <si>
    <t>4660, montée Saint-Hubert, local 104</t>
  </si>
  <si>
    <t>J3Y1V1</t>
  </si>
  <si>
    <t>http://www.academie-ent.com</t>
  </si>
  <si>
    <t>-73.438416</t>
  </si>
  <si>
    <t>45.486093</t>
  </si>
  <si>
    <t>Académie de l'Entrepreneurship, 4660, montée Saint-Hubert, local 104, J3Y1V1</t>
  </si>
  <si>
    <t>1001, rue Sherbrooke Est, bureau 350</t>
  </si>
  <si>
    <t>H2L1L3</t>
  </si>
  <si>
    <t>-73.56645499999999</t>
  </si>
  <si>
    <t>45.520519</t>
  </si>
  <si>
    <t>Académie de l'Entrepreneurship, 1001, rue Sherbrooke Est, bureau 350, H2L1L3</t>
  </si>
  <si>
    <t>Institut supérieur d'informatique ISI</t>
  </si>
  <si>
    <t>255, Crémazie Est</t>
  </si>
  <si>
    <t>Bureau 100</t>
  </si>
  <si>
    <t>H2M1M2</t>
  </si>
  <si>
    <t>www.isi-mtl.com</t>
  </si>
  <si>
    <t>-73.640821</t>
  </si>
  <si>
    <t>45.544261</t>
  </si>
  <si>
    <t>Institut supérieur d'informatique ISI, 255, Crémazie Est, H2M1M2</t>
  </si>
  <si>
    <t>Collège Ellis, campus de Trois-Rivières</t>
  </si>
  <si>
    <t>90, rue Dorval</t>
  </si>
  <si>
    <t>G8T5X7</t>
  </si>
  <si>
    <t>http://www.ellis.qc.ca</t>
  </si>
  <si>
    <t>-72.50922</t>
  </si>
  <si>
    <t>46.363189999999996</t>
  </si>
  <si>
    <t>Collège Ellis, campus de Trois-Rivières, 90, rue Dorval, G8T5X7</t>
  </si>
  <si>
    <t>Séminaire de Sherbrooke</t>
  </si>
  <si>
    <t>195, rue Marquette</t>
  </si>
  <si>
    <t>J1H1L6</t>
  </si>
  <si>
    <t>http://www.seminaire-sherbrooke.qc.ca</t>
  </si>
  <si>
    <t>-71.894517</t>
  </si>
  <si>
    <t>45.403012</t>
  </si>
  <si>
    <t>Séminaire de Sherbrooke, 195, rue Marquette, J1H1L6</t>
  </si>
  <si>
    <t>37, rue Wellington Nord</t>
  </si>
  <si>
    <t>Bureau 101</t>
  </si>
  <si>
    <t>CDE Collège, 37, rue Wellington Nord, J1H5A9</t>
  </si>
  <si>
    <t>Institut d'enregistrement du Canada</t>
  </si>
  <si>
    <t>390, Notre-Dame Ouest, bureau 320</t>
  </si>
  <si>
    <t>H2Y1T9</t>
  </si>
  <si>
    <t>http://www.recordingarts.com</t>
  </si>
  <si>
    <t>-73.55867099999999</t>
  </si>
  <si>
    <t>45.501725</t>
  </si>
  <si>
    <t>Institut d'enregistrement du Canada, 390, Notre-Dame Ouest, bureau 320, H2Y1T9</t>
  </si>
  <si>
    <t>Collège CDI - Laval, ens. en anglais</t>
  </si>
  <si>
    <t>Collège CDI Administration . Technologie . Santé, enseignement en anglais</t>
  </si>
  <si>
    <t>3, Place Laval, bureau 400</t>
  </si>
  <si>
    <t>H7N1A2</t>
  </si>
  <si>
    <t>http://www.cdicollege.ca</t>
  </si>
  <si>
    <t>-73.70494599999999</t>
  </si>
  <si>
    <t>45.580726</t>
  </si>
  <si>
    <t>Collège CDI - Laval, ens. en anglais, 3, Place Laval, bureau 400, H7N1A2</t>
  </si>
  <si>
    <t>Collège CDI - Laval</t>
  </si>
  <si>
    <t>Collège CDI Administration . Technologie . Santé - Laval</t>
  </si>
  <si>
    <t>Collège CDI - Laval, 3, Place Laval, bureau 400, H7N1A2</t>
  </si>
  <si>
    <t>Collège Bart (1975)</t>
  </si>
  <si>
    <t>751, côte d'Abraham</t>
  </si>
  <si>
    <t>G1R1A2</t>
  </si>
  <si>
    <t>http://www.bart.ca</t>
  </si>
  <si>
    <t>-71.219135</t>
  </si>
  <si>
    <t>46.812506</t>
  </si>
  <si>
    <t>Collège Bart (1975), 751, côte d'Abraham, G1R1A2</t>
  </si>
  <si>
    <t>Collège Bart - Radio Télévision de Qc</t>
  </si>
  <si>
    <t>Collège Bart (1975) / Collège Radio Télévision de Québec</t>
  </si>
  <si>
    <t>751, Côte d'Abraham</t>
  </si>
  <si>
    <t>http://bart.qc.ca</t>
  </si>
  <si>
    <t>Collège Bart - Radio Télévision de Qc, 751, Côte d'Abraham, G1R1A2</t>
  </si>
  <si>
    <t>L'École de danse de Québec</t>
  </si>
  <si>
    <t>310, boul. Langelier, bureau 214</t>
  </si>
  <si>
    <t>G1K5N3</t>
  </si>
  <si>
    <t>http://www.ledq.qc.ca</t>
  </si>
  <si>
    <t>-71.232131</t>
  </si>
  <si>
    <t>46.813279</t>
  </si>
  <si>
    <t>L'École de danse de Québec, 310, boul. Langelier, bureau 214, G1K5N3</t>
  </si>
  <si>
    <t>Collège O'Sullivan de Québec inc.</t>
  </si>
  <si>
    <t>840, rue Saint-Jean</t>
  </si>
  <si>
    <t>G1R1R3</t>
  </si>
  <si>
    <t>http://www.osullivan-quebec.qc.ca</t>
  </si>
  <si>
    <t>-71.217105</t>
  </si>
  <si>
    <t>46.81162</t>
  </si>
  <si>
    <t>Collège O'Sullivan de Québec inc., 840, rue Saint-Jean, G1R1R3</t>
  </si>
  <si>
    <t>TOPMED- Centre collégial de transfert de</t>
  </si>
  <si>
    <t>TOPMED- Centre collégial de transfert de technologie en orthèses, prothèses et équipements médicaux</t>
  </si>
  <si>
    <t>755, Grande Allée Ouest</t>
  </si>
  <si>
    <t>G1S1C1</t>
  </si>
  <si>
    <t>Centre collégial de transfert de technologie</t>
  </si>
  <si>
    <t>-71.23267299999999</t>
  </si>
  <si>
    <t>46.795333</t>
  </si>
  <si>
    <t>TOPMED- Centre collégial de transfert de, 755, Grande Allée Ouest, G1S1C1</t>
  </si>
  <si>
    <t>Collège CDI - Québec</t>
  </si>
  <si>
    <t>Collège CDI Administration . Technologie . Santé - Québec</t>
  </si>
  <si>
    <t>905, avenue Honoré-Mercier, bureau 20</t>
  </si>
  <si>
    <t>G1R5M6</t>
  </si>
  <si>
    <t>-71.21449199999999</t>
  </si>
  <si>
    <t>46.811364</t>
  </si>
  <si>
    <t>Collège CDI - Québec, 905, avenue Honoré-Mercier, bureau 20, G1R5M6</t>
  </si>
  <si>
    <t>École du Show-Business</t>
  </si>
  <si>
    <t>1922, rue Ste-Catherine Ouest 6e étage</t>
  </si>
  <si>
    <t>H3H1M4</t>
  </si>
  <si>
    <t>http://www.ecoledushowbusiness.com</t>
  </si>
  <si>
    <t>-73.580462</t>
  </si>
  <si>
    <t>45.492308</t>
  </si>
  <si>
    <t>École du Show-Business, 1922, rue Ste-Catherine Ouest 6e étage, H3H1M4</t>
  </si>
  <si>
    <t>Collège Universel - Campus Gatineau</t>
  </si>
  <si>
    <t>101, rue Saint-Jean-Bosco</t>
  </si>
  <si>
    <t>J8Y3G5</t>
  </si>
  <si>
    <t>www.collegeuniversel.ca</t>
  </si>
  <si>
    <t>-75.73832</t>
  </si>
  <si>
    <t>45.428264999999996</t>
  </si>
  <si>
    <t>Collège Universel - Campus Gatineau, 101, rue Saint-Jean-Bosco, J8Y3G5</t>
  </si>
  <si>
    <t>Collège Universel (anglophone)</t>
  </si>
  <si>
    <t>Collège Universel - Campus Gatineau (secteur anglophone)</t>
  </si>
  <si>
    <t>Collège Universel (anglophone), 101, rue Saint-Jean-Bosco, J8Y3G5</t>
  </si>
  <si>
    <t>Collège Mérici</t>
  </si>
  <si>
    <t>http://www.merici.ca</t>
  </si>
  <si>
    <t>Collège Mérici, 755, Grande Allée Ouest, G1S1C1</t>
  </si>
  <si>
    <t>Orizon Aviation</t>
  </si>
  <si>
    <t>611, 6e avenue de l'Aéroport</t>
  </si>
  <si>
    <t>G2G2T4</t>
  </si>
  <si>
    <t>-71.37833599999999</t>
  </si>
  <si>
    <t>46.791092</t>
  </si>
  <si>
    <t>Orizon Aviation, 611, 6e avenue de l'Aéroport, G2G2T4</t>
  </si>
  <si>
    <t>Collège TAV</t>
  </si>
  <si>
    <t>5030, rue Jeanne-Mance</t>
  </si>
  <si>
    <t>H2V4J8</t>
  </si>
  <si>
    <t>http://www.tav.ca</t>
  </si>
  <si>
    <t>-73.613958</t>
  </si>
  <si>
    <t>45.527104</t>
  </si>
  <si>
    <t>Collège TAV, 5030, rue Jeanne-Mance, H2V4J8</t>
  </si>
  <si>
    <t>Collège Ellis, campus de Drummondville</t>
  </si>
  <si>
    <t>Collège Ellis, campus de Drummondville, Montréal</t>
  </si>
  <si>
    <t>2195, avenue Ekers</t>
  </si>
  <si>
    <t>Mont-Royal</t>
  </si>
  <si>
    <t>H1S1C6</t>
  </si>
  <si>
    <t>-73.627403</t>
  </si>
  <si>
    <t>45.51591</t>
  </si>
  <si>
    <t>Collège Ellis, campus de Drummondville, 2195, avenue Ekers, H1S1C6</t>
  </si>
  <si>
    <t>Collège Ellis, campus de Drummondville, Sainte-Agathe</t>
  </si>
  <si>
    <t>33, rue Saint-Vincent</t>
  </si>
  <si>
    <t>Sainte-Agathe-des-Monts</t>
  </si>
  <si>
    <t>J8C2A8</t>
  </si>
  <si>
    <t>-74.288198</t>
  </si>
  <si>
    <t>46.047573</t>
  </si>
  <si>
    <t>Collège Ellis, campus de Drummondville, 33, rue Saint-Vincent, J8C2A8</t>
  </si>
  <si>
    <t>Collège Ellis, campus de Drummondville, Longueuil</t>
  </si>
  <si>
    <t>150, place Charles-Le Moyne</t>
  </si>
  <si>
    <t>local L1-2060</t>
  </si>
  <si>
    <t>J4K2T4</t>
  </si>
  <si>
    <t>-73.520342</t>
  </si>
  <si>
    <t>45.524891</t>
  </si>
  <si>
    <t>Collège Ellis, campus de Drummondville, 150, place Charles-Le Moyne, J4K2T4</t>
  </si>
  <si>
    <t>Collégial international Sainte-Anne</t>
  </si>
  <si>
    <t>1300, boulevard Saint-Joseph</t>
  </si>
  <si>
    <t>H8S2M8</t>
  </si>
  <si>
    <t>collegial.sainteanne.ca</t>
  </si>
  <si>
    <t>-73.67581</t>
  </si>
  <si>
    <t>45.432432999999996</t>
  </si>
  <si>
    <t>Collégial international Sainte-Anne, 1300, boulevard Saint-Joseph, H8S2M8</t>
  </si>
  <si>
    <t>Collège Ellis, campus T-Riv, Longeuil</t>
  </si>
  <si>
    <t>Collège Ellis, campus de Trois-Rivières, Longueuil</t>
  </si>
  <si>
    <t>150, place Charles-Le Moyne, bureau 2060</t>
  </si>
  <si>
    <t>J4K0A8</t>
  </si>
  <si>
    <t>Collège Ellis, campus T-Riv, Longeuil, 150, place Charles-Le Moyne, bureau 2060, J4K0A8</t>
  </si>
  <si>
    <t>Collège Canada inc.</t>
  </si>
  <si>
    <t>1118, rue Sainte-Catherine Ouest</t>
  </si>
  <si>
    <t>Bureau 403</t>
  </si>
  <si>
    <t>H3B1H5</t>
  </si>
  <si>
    <t>www.collegecanada.com</t>
  </si>
  <si>
    <t>-73.572936</t>
  </si>
  <si>
    <t>45.499593</t>
  </si>
  <si>
    <t>Collège Canada inc., 1118, rue Sainte-Catherine Ouest, H3B1H5</t>
  </si>
  <si>
    <t>Collège Canada (secteur anglophone)</t>
  </si>
  <si>
    <t>4e étage</t>
  </si>
  <si>
    <t>Collège Canada (secteur anglophone), 1118, rue Sainte-Catherine Ouest, H3B1H5</t>
  </si>
  <si>
    <t>Collège St-Michel</t>
  </si>
  <si>
    <t>1995, rue Bélanger</t>
  </si>
  <si>
    <t>H2G1B8</t>
  </si>
  <si>
    <t>-73.602282</t>
  </si>
  <si>
    <t>45.548009</t>
  </si>
  <si>
    <t>Collège St-Michel, 1995, rue Bélanger, H2G1B8</t>
  </si>
  <si>
    <t>Collège des Tech. de l'Information</t>
  </si>
  <si>
    <t>Collège des Technologies de l'Information de Montréal</t>
  </si>
  <si>
    <t>1255, boulevard Robert-Bourassa</t>
  </si>
  <si>
    <t>Bureau 502</t>
  </si>
  <si>
    <t>H3B3V8</t>
  </si>
  <si>
    <t>www.montrealcollege.ca</t>
  </si>
  <si>
    <t>-73.569217</t>
  </si>
  <si>
    <t>45.503141</t>
  </si>
  <si>
    <t>Collège des Tech. de l'Information, 1255, boulevard Robert-Bourassa, H3B3V8</t>
  </si>
  <si>
    <t>Collège des Technologies de l'Info. Mtl</t>
  </si>
  <si>
    <t>Collège des Technologies de l'Info. Mtl, 1255, boulevard Robert-Bourassa, H3B3V8</t>
  </si>
  <si>
    <t>Collège Inter-Dec (Laval)</t>
  </si>
  <si>
    <t>1595, boulevard Daniel-Johnson</t>
  </si>
  <si>
    <t>H7V4C2</t>
  </si>
  <si>
    <t>http://www.collegeinterdec.com</t>
  </si>
  <si>
    <t>-73.743126</t>
  </si>
  <si>
    <t>45.557666</t>
  </si>
  <si>
    <t>Collège Inter-Dec (Laval), 1595, boulevard Daniel-Johnson, H7V4C2</t>
  </si>
  <si>
    <t>Air Richelieu</t>
  </si>
  <si>
    <t>5800, route de l'Aéroport</t>
  </si>
  <si>
    <t>J3Y8Y9</t>
  </si>
  <si>
    <t>www.airrichelieu.com</t>
  </si>
  <si>
    <t>-73.408295</t>
  </si>
  <si>
    <t>45.514085</t>
  </si>
  <si>
    <t>Air Richelieu, 5800, route de l'Aéroport, J3Y8Y9</t>
  </si>
  <si>
    <t>Air Richelieu (secteur anglophone)</t>
  </si>
  <si>
    <t>5800, route de l¿Aéroport</t>
  </si>
  <si>
    <t>-73.412887</t>
  </si>
  <si>
    <t>45.519675</t>
  </si>
  <si>
    <t>Air Richelieu (secteur anglophone), 5800, route de l¿Aéroport, J3Y8Y9</t>
  </si>
  <si>
    <t>Isart Digital Montréal inc.</t>
  </si>
  <si>
    <t>1440, rue Sainte-Catherine Ouest</t>
  </si>
  <si>
    <t>suite 1000</t>
  </si>
  <si>
    <t>H3G1R8</t>
  </si>
  <si>
    <t>www.isartdigital.ca</t>
  </si>
  <si>
    <t>-73.57632199999999</t>
  </si>
  <si>
    <t>45.495757</t>
  </si>
  <si>
    <t>Isart Digital Montréal inc., 1440, rue Sainte-Catherine Ouest, H3G1R8</t>
  </si>
  <si>
    <t>Rubika</t>
  </si>
  <si>
    <t>Rubika, école supérieure de création numérique appliquée à l'animation, au design et au jeu vidéo inc.</t>
  </si>
  <si>
    <t>430-5455, Avenue de Gaspé</t>
  </si>
  <si>
    <t>H2T3B3</t>
  </si>
  <si>
    <t>http://rubika-educ.ca/</t>
  </si>
  <si>
    <t>-73.596369</t>
  </si>
  <si>
    <t>45.527525</t>
  </si>
  <si>
    <t>Rubika, 430-5455, Avenue de Gaspé, H2T3B3</t>
  </si>
  <si>
    <t>Coll. de gest., tech. et santé Matrix</t>
  </si>
  <si>
    <t>Collège de gestion, technologie et santé Matrix inc.</t>
  </si>
  <si>
    <t>1980, rue Sherbrooke Ouest</t>
  </si>
  <si>
    <t>bureau 609</t>
  </si>
  <si>
    <t>H3H1E8</t>
  </si>
  <si>
    <t>www.matrixcollege.ca</t>
  </si>
  <si>
    <t>Coll. de gest., tech. et santé Matrix, 1980, rue Sherbrooke Ouest, H3H1E8</t>
  </si>
  <si>
    <t>Gestion,tech.,santé Matrix (anglophone)</t>
  </si>
  <si>
    <t>Collège de gestion, technologie et santé Matrix inc (secteur anglophone)</t>
  </si>
  <si>
    <t>Bureau 609 et 709</t>
  </si>
  <si>
    <t>-73.58364999999999</t>
  </si>
  <si>
    <t>45.493727</t>
  </si>
  <si>
    <t>Gestion,tech.,santé Matrix (anglophone), 1980, rue Sherbrooke Ouest, H3H1E8</t>
  </si>
  <si>
    <t>Musitechnic Formation, ens. en anglais</t>
  </si>
  <si>
    <t>Musitechnic Formation, enseignement en anglais</t>
  </si>
  <si>
    <t>888, boulevard De Maisonneuve Est</t>
  </si>
  <si>
    <t>bureau 440</t>
  </si>
  <si>
    <t>H2L4S8</t>
  </si>
  <si>
    <t>http://www.musitechnic.com</t>
  </si>
  <si>
    <t>-73.559418</t>
  </si>
  <si>
    <t>45.516892999999996</t>
  </si>
  <si>
    <t>Musitechnic Formation, ens. en anglais, 888, boulevard De Maisonneuve Est, H2L4S8</t>
  </si>
  <si>
    <t>Syn Studio</t>
  </si>
  <si>
    <t>460, rue Sainte-Catherine Ouest</t>
  </si>
  <si>
    <t>bureau 508</t>
  </si>
  <si>
    <t>H3B1A7</t>
  </si>
  <si>
    <t>Http://synstudio.ca/fr/</t>
  </si>
  <si>
    <t>-73.56766999999999</t>
  </si>
  <si>
    <t>45.50495</t>
  </si>
  <si>
    <t>Syn Studio, 460, rue Sainte-Catherine Ouest, H3B1A7</t>
  </si>
  <si>
    <t>Sélect aviation centre de formation</t>
  </si>
  <si>
    <t>10-4789, boulevard Allard</t>
  </si>
  <si>
    <t>J2A2R8</t>
  </si>
  <si>
    <t>selectaviation.com</t>
  </si>
  <si>
    <t>-72.390731</t>
  </si>
  <si>
    <t>45.851966</t>
  </si>
  <si>
    <t>Sélect aviation centre de formation, 10-4789, boulevard Allard, J2A2R8</t>
  </si>
  <si>
    <t>Sélect aviation centre de formation (secteur anglophone)</t>
  </si>
  <si>
    <t>Passport Hélico</t>
  </si>
  <si>
    <t>3320, avenue de La Gare</t>
  </si>
  <si>
    <t>Bureau 10</t>
  </si>
  <si>
    <t>Mascouche</t>
  </si>
  <si>
    <t>J7K3C1</t>
  </si>
  <si>
    <t>www.passport-helico.com</t>
  </si>
  <si>
    <t>-73.59588099999999</t>
  </si>
  <si>
    <t>45.721726</t>
  </si>
  <si>
    <t>Passport Hélico, 3320, avenue de La Gare, J7K3C1</t>
  </si>
  <si>
    <t>Passport Hélico (anglophone)</t>
  </si>
  <si>
    <t>Passport Hélico (secteur anglophone)</t>
  </si>
  <si>
    <t>Passport Hélico (anglophone), 3320, avenue de La Gare, J7K3C1</t>
  </si>
  <si>
    <t>Collège d'aéronautique</t>
  </si>
  <si>
    <t>300, boulevard Marcel-Laurin, bureau 200</t>
  </si>
  <si>
    <t>H4M2L4</t>
  </si>
  <si>
    <t>www.academyofaeronautics.com</t>
  </si>
  <si>
    <t>-73.675901</t>
  </si>
  <si>
    <t>45.503043999999996</t>
  </si>
  <si>
    <t>Collège d'aéronautique, 300, boulevard Marcel-Laurin, bureau 200, H4M2L4</t>
  </si>
  <si>
    <t>Collège d'aéronautique (anglais)</t>
  </si>
  <si>
    <t>Collège d'aéronautique (secteur anglophone)</t>
  </si>
  <si>
    <t>Collège d'aéronautique (anglais), 300, boulevard Marcel-Laurin, bureau 200, H4M2L4</t>
  </si>
  <si>
    <t>12550, rue Service A-4</t>
  </si>
  <si>
    <t>Hangar numéro 16</t>
  </si>
  <si>
    <t>Mirabel</t>
  </si>
  <si>
    <t>J7N1E8</t>
  </si>
  <si>
    <t>-74.02978</t>
  </si>
  <si>
    <t>45.675658</t>
  </si>
  <si>
    <t>Collège d'aéronautique, 12550, rue Service A-4, J7N1E8</t>
  </si>
  <si>
    <t>Collège Greystone</t>
  </si>
  <si>
    <t>410, rue St-Nicolas, bureau 300</t>
  </si>
  <si>
    <t>H2Y2P5</t>
  </si>
  <si>
    <t>www.greystonecollege.com</t>
  </si>
  <si>
    <t>-73.556201</t>
  </si>
  <si>
    <t>45.501861</t>
  </si>
  <si>
    <t>Collège Greystone, 410, rue St-Nicolas, bureau 300, H2Y2P5</t>
  </si>
  <si>
    <t>Collège Greystone (secteur anglophone)</t>
  </si>
  <si>
    <t>Collège Greystone (secteur anglophone), 410, rue St-Nicolas, bureau 300, H2Y2P5</t>
  </si>
  <si>
    <t>Institut Quadrilium de Montréal</t>
  </si>
  <si>
    <t>5285, boulevard Décarie, bureau 100</t>
  </si>
  <si>
    <t>H3W3C2</t>
  </si>
  <si>
    <t>www.institut-quadrilium.com</t>
  </si>
  <si>
    <t>-73.63199399999999</t>
  </si>
  <si>
    <t>45.485302999999995</t>
  </si>
  <si>
    <t>Institut Quadrilium de Montréal, 5285, boulevard Décarie, bureau 100, H3W3C2</t>
  </si>
  <si>
    <t>École de management INSA</t>
  </si>
  <si>
    <t>460, rue Ste-Catherine Ouest, bureau 302</t>
  </si>
  <si>
    <t>http://www.insacollege.com/</t>
  </si>
  <si>
    <t>École de management INSA, 460, rue Ste-Catherine Ouest, bureau 302, H3B1A7</t>
  </si>
  <si>
    <t>Syn Studio, ens. en anglais</t>
  </si>
  <si>
    <t>Syn Studio, enseignement en anglais</t>
  </si>
  <si>
    <t>460, rue Saint-Catherine Ouest</t>
  </si>
  <si>
    <t>http://synstudio.ca/fr/</t>
  </si>
  <si>
    <t>Syn Studio, ens. en anglais, 460, rue Saint-Catherine Ouest, H3B1A7</t>
  </si>
  <si>
    <t>Lachute Aviation</t>
  </si>
  <si>
    <t>480, boulevard de l'Aéroparc</t>
  </si>
  <si>
    <t>Lachute</t>
  </si>
  <si>
    <t>J8H3R8</t>
  </si>
  <si>
    <t>http://www.lachuteaviation.com</t>
  </si>
  <si>
    <t>-74.36309299999999</t>
  </si>
  <si>
    <t>45.638745</t>
  </si>
  <si>
    <t>Lachute Aviation, 480, boulevard de l'Aéroparc, J8H3R8</t>
  </si>
  <si>
    <t>Cargair Ltée</t>
  </si>
  <si>
    <t>6100, route de l'Aéroport</t>
  </si>
  <si>
    <t>www.cargair.com</t>
  </si>
  <si>
    <t>-73.404836</t>
  </si>
  <si>
    <t>45.516116</t>
  </si>
  <si>
    <t>Cargair Ltée, 6100, route de l'Aéroport, J3Y8Y9</t>
  </si>
  <si>
    <t>Cargair ltée</t>
  </si>
  <si>
    <t>Cargair ltée (secteur anglophone)</t>
  </si>
  <si>
    <t>6100, chemin de l'Aéroport</t>
  </si>
  <si>
    <t>Cargair ltée, 6100, chemin de l'Aéroport, J3Y8Y9</t>
  </si>
  <si>
    <t>Hélicraft</t>
  </si>
  <si>
    <t>6500, chemin de la Savane</t>
  </si>
  <si>
    <t>www.helicraft.ca</t>
  </si>
  <si>
    <t>-73.410916</t>
  </si>
  <si>
    <t>45.531661</t>
  </si>
  <si>
    <t>Hélicraft, 6500, chemin de la Savane, J3Y8Y9</t>
  </si>
  <si>
    <t>Académie du Savoir</t>
  </si>
  <si>
    <t>455, rue du Marais</t>
  </si>
  <si>
    <t>bureau 200</t>
  </si>
  <si>
    <t>G1M3A2</t>
  </si>
  <si>
    <t>www.academiedusavoir.com</t>
  </si>
  <si>
    <t>-71.282691</t>
  </si>
  <si>
    <t>46.827158</t>
  </si>
  <si>
    <t>Académie du Savoir, 455, rue du Marais, G1M3A2</t>
  </si>
  <si>
    <t>École des entrepreneurs</t>
  </si>
  <si>
    <t>503, boulevard René-Lévesque Ouest</t>
  </si>
  <si>
    <t>H2Z1A8</t>
  </si>
  <si>
    <t>www.eequebec.com</t>
  </si>
  <si>
    <t>-73.56601599999999</t>
  </si>
  <si>
    <t>45.503993</t>
  </si>
  <si>
    <t>École des entrepreneurs, 503, boulevard René-Lévesque Ouest, H2Z1A8</t>
  </si>
  <si>
    <t>École de pilotage Saint-Hubert inc.</t>
  </si>
  <si>
    <t>5680, chemin de l'Aéroport</t>
  </si>
  <si>
    <t>www.ecoledepilotagesainthubert.com</t>
  </si>
  <si>
    <t>-73.409908</t>
  </si>
  <si>
    <t>45.51369</t>
  </si>
  <si>
    <t>École de pilotage Saint-Hubert inc., 5680, chemin de l'Aéroport, J3Y8Y9</t>
  </si>
  <si>
    <t>École de pilotage St-Hubert</t>
  </si>
  <si>
    <t>École de pilotage Saint-Hubert inc. (secteur anglophone)</t>
  </si>
  <si>
    <t>École de pilotage St-Hubert, 5680, chemin de l'Aéroport, J3Y8Y9</t>
  </si>
  <si>
    <t>Collège Eid Air Aviation</t>
  </si>
  <si>
    <t>101, rue du Ciel</t>
  </si>
  <si>
    <t>Bromont</t>
  </si>
  <si>
    <t>J2L2X4</t>
  </si>
  <si>
    <t>www.eidair.net</t>
  </si>
  <si>
    <t>-72.732404</t>
  </si>
  <si>
    <t>45.295967999999995</t>
  </si>
  <si>
    <t>Collège Eid Air Aviation, 101, rue du Ciel, J2L2X4</t>
  </si>
  <si>
    <t>Collège Eid Air Aviation (anglophone)</t>
  </si>
  <si>
    <t>Collège Eid Air Aviation (secteur anglophone)</t>
  </si>
  <si>
    <t>Collège Eid Air Aviation (anglophone), 101, rue du Ciel, J2L2X4</t>
  </si>
  <si>
    <t>Campus ND-Foy /Coll.BCM (Vézina)</t>
  </si>
  <si>
    <t>Campus Notre-Dame-de-Foy/Collège BCM (rue Vézina)</t>
  </si>
  <si>
    <t>5115, rue Vézina</t>
  </si>
  <si>
    <t>H3W1C2</t>
  </si>
  <si>
    <t>www.cndf.qc.ca</t>
  </si>
  <si>
    <t>-73.646236</t>
  </si>
  <si>
    <t>45.494133</t>
  </si>
  <si>
    <t>Campus ND-Foy /Coll.BCM (Vézina), 5115, rue Vézina, H3W1C2</t>
  </si>
  <si>
    <t>Campus ND-Foy /Coll.BCM (Décarie)</t>
  </si>
  <si>
    <t>Campus Notre-Dame-de-Foy/Collège BCM (boul. Décarie)</t>
  </si>
  <si>
    <t>6900, boulevard Décarie, bureau 216</t>
  </si>
  <si>
    <t>Côte-Saint-Luc</t>
  </si>
  <si>
    <t>H3X2T8</t>
  </si>
  <si>
    <t>http://www.cndf.qc.ca</t>
  </si>
  <si>
    <t>-73.65033799999999</t>
  </si>
  <si>
    <t>45.491484</t>
  </si>
  <si>
    <t>Campus ND-Foy /Coll.BCM (Décarie), 6900, boulevard Décarie, bureau 216, H3X2T8</t>
  </si>
  <si>
    <t>Capitale Hélicoptère</t>
  </si>
  <si>
    <t>1688, route de l'Aéroport</t>
  </si>
  <si>
    <t>G2G0K1</t>
  </si>
  <si>
    <t>-71.372998</t>
  </si>
  <si>
    <t>46.800236</t>
  </si>
  <si>
    <t>Capitale Hélicoptère, 1688, route de l'Aéroport, G2G0K1</t>
  </si>
  <si>
    <t>Collège MultiHexa Saguenay/Lac St-Jean</t>
  </si>
  <si>
    <t>Collège MultiHexa Saguenay/Lac Saint-Jean</t>
  </si>
  <si>
    <t>930, rue Jacques-Cartier Est</t>
  </si>
  <si>
    <t>Bureau C-200</t>
  </si>
  <si>
    <t>G7H7K9</t>
  </si>
  <si>
    <t>http://www.collegemultihexa.ca</t>
  </si>
  <si>
    <t>-71.04051299999999</t>
  </si>
  <si>
    <t>48.421084</t>
  </si>
  <si>
    <t>Collège MultiHexa Saguenay/Lac St-Jean, 930, rue Jacques-Cartier Est, G7H7K9</t>
  </si>
  <si>
    <t>Collège CDI - Pointe Claire</t>
  </si>
  <si>
    <t>Collège CDI Administration . Technologie . Santé - Pointe-Claire</t>
  </si>
  <si>
    <t>1000, boulevard St-Jean</t>
  </si>
  <si>
    <t>Pointe-Claire</t>
  </si>
  <si>
    <t>H9R5P1</t>
  </si>
  <si>
    <t>-73.832741</t>
  </si>
  <si>
    <t>45.469077</t>
  </si>
  <si>
    <t>Collège CDI - Pointe Claire, 1000, boulevard St-Jean, H9R5P1</t>
  </si>
  <si>
    <t>Collège CDI - Anjou, ens. en anglais</t>
  </si>
  <si>
    <t>Collège CDI Administration . Technologie . Santé - Anjou</t>
  </si>
  <si>
    <t>7400, boulvard des Galeries d'Anjou</t>
  </si>
  <si>
    <t>bureau 100</t>
  </si>
  <si>
    <t>H1M3M2</t>
  </si>
  <si>
    <t>www.collegecdi.ca</t>
  </si>
  <si>
    <t>-73.564768</t>
  </si>
  <si>
    <t>45.596906</t>
  </si>
  <si>
    <t>Collège CDI - Anjou, ens. en anglais, 7400, boulvard des Galeries d'Anjou, H1M3M2</t>
  </si>
  <si>
    <t>Collège CDI - Anjou</t>
  </si>
  <si>
    <t>7400, boulevard des Galeries d'Anjou</t>
  </si>
  <si>
    <t>Bureau 130</t>
  </si>
  <si>
    <t>http://www.collegecdi.ca</t>
  </si>
  <si>
    <t>Collège CDI - Anjou, 7400, boulevard des Galeries d'Anjou, H1M3M2</t>
  </si>
  <si>
    <t>Collège CDI Pointe-Claire, ens. en ang.</t>
  </si>
  <si>
    <t>1000, boulevard St-Jean Bureau 500</t>
  </si>
  <si>
    <t>http://www.cdicollege.com</t>
  </si>
  <si>
    <t>Collège CDI Pointe-Claire, ens. en ang., 1000, boulevard St-Jean Bureau 500, H9R5P1</t>
  </si>
  <si>
    <t>Institut Grasset</t>
  </si>
  <si>
    <t>220, Avenue Fairmount Ouest</t>
  </si>
  <si>
    <t>H2T2M7</t>
  </si>
  <si>
    <t>www.institut-grasset.qc.ca</t>
  </si>
  <si>
    <t>-73.596486</t>
  </si>
  <si>
    <t>45.521235</t>
  </si>
  <si>
    <t>Institut Grasset, 220, Avenue Fairmount Ouest, H2T2M7</t>
  </si>
  <si>
    <t>Collège d'enseignement en immobilier inc</t>
  </si>
  <si>
    <t>Collège d'enseignement en immobilier inc.</t>
  </si>
  <si>
    <t>405, avenue Ogilvy, bureau 104</t>
  </si>
  <si>
    <t>H3N1M3</t>
  </si>
  <si>
    <t>www.enseignementimmobilier.com</t>
  </si>
  <si>
    <t>-73.625699</t>
  </si>
  <si>
    <t>45.531078</t>
  </si>
  <si>
    <t>Collège d'enseignement en immobilier inc, 405, avenue Ogilvy, bureau 104, H3N1M3</t>
  </si>
  <si>
    <t>Institut Teccart</t>
  </si>
  <si>
    <t>3030, rue Hochelaga</t>
  </si>
  <si>
    <t>H1W1G2</t>
  </si>
  <si>
    <t>http://www.teccart.qc.ca/</t>
  </si>
  <si>
    <t>-73.554851</t>
  </si>
  <si>
    <t>45.540420999999995</t>
  </si>
  <si>
    <t>Institut Teccart, 3030, rue Hochelaga, H1W1G2</t>
  </si>
  <si>
    <t>Collège Tec@Art Rive-Sud</t>
  </si>
  <si>
    <t>4405, rue Leckie</t>
  </si>
  <si>
    <t>J3Y9E6</t>
  </si>
  <si>
    <t>-73.431878</t>
  </si>
  <si>
    <t>45.518429999999995</t>
  </si>
  <si>
    <t>Collège Tec@Art Rive-Sud, 4405, rue Leckie, J3Y9E6</t>
  </si>
  <si>
    <t>Académie des arts et design</t>
  </si>
  <si>
    <t>7305, Marie-Victorin</t>
  </si>
  <si>
    <t>2e étage</t>
  </si>
  <si>
    <t>Brossard</t>
  </si>
  <si>
    <t>J4W1A6</t>
  </si>
  <si>
    <t>-73.491905</t>
  </si>
  <si>
    <t>45.463604</t>
  </si>
  <si>
    <t>Académie des arts et design, 7305, Marie-Victorin, J4W1A6</t>
  </si>
  <si>
    <t>Collège La Cabriole</t>
  </si>
  <si>
    <t>775, boulevard Saint-Luc</t>
  </si>
  <si>
    <t>J2W2G6</t>
  </si>
  <si>
    <t>http://www.cabriole.qc.ca</t>
  </si>
  <si>
    <t>-73.32891</t>
  </si>
  <si>
    <t>45.367543</t>
  </si>
  <si>
    <t>Collège La Cabriole, 775, boulevard Saint-Luc, J2W2G6</t>
  </si>
  <si>
    <t>3414, chemin de la Grande-Ligne</t>
  </si>
  <si>
    <t>Chambly</t>
  </si>
  <si>
    <t>J3L4A7</t>
  </si>
  <si>
    <t>http://www.centreequestredechambly.com</t>
  </si>
  <si>
    <t>-73.302336</t>
  </si>
  <si>
    <t>45.405851999999996</t>
  </si>
  <si>
    <t>Collège La Cabriole, 3414, chemin de la Grande-Ligne, J3L4A7</t>
  </si>
  <si>
    <t>École de sténographie judiciaire</t>
  </si>
  <si>
    <t>École de sténographie judiciaire du Québec</t>
  </si>
  <si>
    <t>465,rue St-Jean</t>
  </si>
  <si>
    <t>Bureau 505</t>
  </si>
  <si>
    <t>H2Y2R6</t>
  </si>
  <si>
    <t>http://www.ecoledestenographie.ca/</t>
  </si>
  <si>
    <t>-73.557216</t>
  </si>
  <si>
    <t>45.502708999999996</t>
  </si>
  <si>
    <t>École de sténographie judiciaire, 465,rue St-Jean, H2Y2R6</t>
  </si>
  <si>
    <t>Collège de l'immobilier du Québec</t>
  </si>
  <si>
    <t>600, chemin du Golf</t>
  </si>
  <si>
    <t>H3E1A8</t>
  </si>
  <si>
    <t>http://www.collegeimmobilier.com</t>
  </si>
  <si>
    <t>-73.552381</t>
  </si>
  <si>
    <t>45.466975999999995</t>
  </si>
  <si>
    <t>Collège de l'immobilier du Québec, 600, chemin du Golf, H3E1A8</t>
  </si>
  <si>
    <t>Coll. de l'immo. du Québec, ens. ang.</t>
  </si>
  <si>
    <t>Collège de l'immobilier du Québec, enseignement en anglais</t>
  </si>
  <si>
    <t>Coll. de l'immo. du Québec, ens. ang., 600, chemin du Golf, H3E1A8</t>
  </si>
  <si>
    <t>6300, avenue Auteuil, bureau 527</t>
  </si>
  <si>
    <t>J4Z3P2</t>
  </si>
  <si>
    <t>-73.46420499999999</t>
  </si>
  <si>
    <t>45.467495</t>
  </si>
  <si>
    <t>Collège de l'immobilier du Québec, 6300, avenue Auteuil, bureau 527, J4Z3P2</t>
  </si>
  <si>
    <t>3224, avenue Jean-Béraud</t>
  </si>
  <si>
    <t>H7T2S4</t>
  </si>
  <si>
    <t>-73.75784399999999</t>
  </si>
  <si>
    <t>45.567533</t>
  </si>
  <si>
    <t>Collège de l'immobilier du Québec, 3224, avenue Jean-Béraud, H7T2S4</t>
  </si>
  <si>
    <t>6333, boulevard Décarie</t>
  </si>
  <si>
    <t>H3W3E1</t>
  </si>
  <si>
    <t>-73.643399</t>
  </si>
  <si>
    <t>45.490455999999995</t>
  </si>
  <si>
    <t>Collège TAV, 6333, boulevard Décarie, H3W3E1</t>
  </si>
  <si>
    <t>École de musique Vincent d'Indy</t>
  </si>
  <si>
    <t>628, chemin de la Côte-Sainte-Catherine</t>
  </si>
  <si>
    <t>H2V2C5</t>
  </si>
  <si>
    <t>http://www.emvi.qc.ca</t>
  </si>
  <si>
    <t>-73.613168</t>
  </si>
  <si>
    <t>45.512113</t>
  </si>
  <si>
    <t>École de musique Vincent d'Indy, 628, chemin de la Côte-Sainte-Catherine, H2V2C5</t>
  </si>
  <si>
    <t>Collège Stanislas inc.</t>
  </si>
  <si>
    <t>780, boul. Dollard</t>
  </si>
  <si>
    <t>H2V3G5</t>
  </si>
  <si>
    <t>http://www.stanislas.qc.ca</t>
  </si>
  <si>
    <t>-73.614857</t>
  </si>
  <si>
    <t>45.518004999999995</t>
  </si>
  <si>
    <t>Collège Stanislas inc., 780, boul. Dollard, H2V3G5</t>
  </si>
  <si>
    <t>Collège CDI - Montréal, ens. en anglais</t>
  </si>
  <si>
    <t>416, boulevard de Maisonneuve Ouest</t>
  </si>
  <si>
    <t>Bureau 700</t>
  </si>
  <si>
    <t>H3A1L2</t>
  </si>
  <si>
    <t>-73.569586</t>
  </si>
  <si>
    <t>45.505859</t>
  </si>
  <si>
    <t>Collège CDI - Montréal, ens. en anglais, 416, boulevard de Maisonneuve Ouest, H3A1L2</t>
  </si>
  <si>
    <t>Collège LaSalle, ens. en anglais</t>
  </si>
  <si>
    <t>Collège LaSalle, enseignement en anglais</t>
  </si>
  <si>
    <t>2000, rue Sainte-Catherine Ouest</t>
  </si>
  <si>
    <t>H3H2T2</t>
  </si>
  <si>
    <t>http://www.collegelasalle.com</t>
  </si>
  <si>
    <t>-73.581805</t>
  </si>
  <si>
    <t>45.491442</t>
  </si>
  <si>
    <t>Collège LaSalle, ens. en anglais, 2000, rue Sainte-Catherine Ouest, H3H2T2</t>
  </si>
  <si>
    <t>Coll. O'Sullivan Mtl inc., ens. en ang.</t>
  </si>
  <si>
    <t>Collège O'Sullivan de Montréal, enseignement en anglais</t>
  </si>
  <si>
    <t>1191, rue de la Montagne</t>
  </si>
  <si>
    <t>H3G1Z2</t>
  </si>
  <si>
    <t>http://www.osullivan.edu</t>
  </si>
  <si>
    <t>-73.57340599999999</t>
  </si>
  <si>
    <t>45.497406</t>
  </si>
  <si>
    <t>Coll. O'Sullivan Mtl inc., ens. en ang., 1191, rue de la Montagne, H3G1Z2</t>
  </si>
  <si>
    <t>Collège April-Fortier, ens. en anglais</t>
  </si>
  <si>
    <t>Collège April-Fortier, enseignement en anglais</t>
  </si>
  <si>
    <t>H2L1N3</t>
  </si>
  <si>
    <t>http://www.april-fortier.com</t>
  </si>
  <si>
    <t>Collège April-Fortier, ens. en anglais, 1001, rue Sherbrooke Est, bureau 350, H2L1N3</t>
  </si>
  <si>
    <t>Institut Trebas Québec Inc., ens. en ang</t>
  </si>
  <si>
    <t>Institut Trebas Québec Inc., enseignement en anglais</t>
  </si>
  <si>
    <t>550, rue Sherbrooke Ouest, 6e étage</t>
  </si>
  <si>
    <t>H3A1B9</t>
  </si>
  <si>
    <t>http://www.trebas.com</t>
  </si>
  <si>
    <t>-73.57253299999999</t>
  </si>
  <si>
    <t>45.505908</t>
  </si>
  <si>
    <t>Institut Trebas Québec Inc., ens. en ang, 550, rue Sherbrooke Ouest, 6e étage, H3A1B9</t>
  </si>
  <si>
    <t>Collège Inter-Dec, ens. en anglais</t>
  </si>
  <si>
    <t>Collège Inter-Dec, enseignement en anglais</t>
  </si>
  <si>
    <t>Collège Inter-Dec, ens. en anglais, 2000, rue Sainte-Catherine Ouest, H3H2T2</t>
  </si>
  <si>
    <t>Coll. tech. Montréal inc., ens en ang.</t>
  </si>
  <si>
    <t>Collège technique de Montréal inc., enseignement en anglais</t>
  </si>
  <si>
    <t>8255, Mountain Sights, bureau 150</t>
  </si>
  <si>
    <t>H4P2B5</t>
  </si>
  <si>
    <t>http://www.mtccollege.com</t>
  </si>
  <si>
    <t>-73.657743</t>
  </si>
  <si>
    <t>45.500506</t>
  </si>
  <si>
    <t>Coll. tech. Montréal inc., ens en ang., 8255, Mountain Sights, bureau 150, H4P2B5</t>
  </si>
  <si>
    <t>École nationale de cirque, ens. en ang</t>
  </si>
  <si>
    <t>École nationale de cirque, enseignement en anglais</t>
  </si>
  <si>
    <t>8181, 2e Avenue</t>
  </si>
  <si>
    <t>H1Z4N9</t>
  </si>
  <si>
    <t>http://www.enc.qc.ca/</t>
  </si>
  <si>
    <t>-73.613646</t>
  </si>
  <si>
    <t>45.561794</t>
  </si>
  <si>
    <t>École nationale de cirque, ens. en ang, 8181, 2e Avenue, H1Z4N9</t>
  </si>
  <si>
    <t>Collège André-Grasset (1973) inc.</t>
  </si>
  <si>
    <t>1001, boul. Crémazie Est</t>
  </si>
  <si>
    <t>H2M1M3</t>
  </si>
  <si>
    <t>http://www.grasset.qc.ca</t>
  </si>
  <si>
    <t>-73.633141</t>
  </si>
  <si>
    <t>45.551207999999995</t>
  </si>
  <si>
    <t>Collège André-Grasset (1973) inc., 1001, boul. Crémazie Est, H2M1M3</t>
  </si>
  <si>
    <t>Collège LaSalle</t>
  </si>
  <si>
    <t>Bureau 3000</t>
  </si>
  <si>
    <t>Collège LaSalle, 2000, rue Sainte-Catherine Ouest, H3H2T2</t>
  </si>
  <si>
    <t>Collège de photographie Marsan inc.</t>
  </si>
  <si>
    <t>2030, boulevard Pie-IX</t>
  </si>
  <si>
    <t>Bureau 201</t>
  </si>
  <si>
    <t>H1V2C8</t>
  </si>
  <si>
    <t>http://www.collegemarsan.qc.ca</t>
  </si>
  <si>
    <t>-73.542568</t>
  </si>
  <si>
    <t>45.550519</t>
  </si>
  <si>
    <t>Collège de photographie Marsan inc., 2030, boulevard Pie-IX, H1V2C8</t>
  </si>
  <si>
    <t>Collège de photographie Marsan (anglo.)</t>
  </si>
  <si>
    <t>Collège de photographie Marsan inc.(secteur anglophone)</t>
  </si>
  <si>
    <t>Collège de photographie Marsan (anglo.), 2030, boulevard Pie-IX, H1V2C8</t>
  </si>
  <si>
    <t>3200, chemin de la Côte-Sainte-Catherine</t>
  </si>
  <si>
    <t>H3T1C1</t>
  </si>
  <si>
    <t>http://www.brebeuf.qc.ca</t>
  </si>
  <si>
    <t>-73.622805</t>
  </si>
  <si>
    <t>45.501611</t>
  </si>
  <si>
    <t>Collège Jean-de-Brébeuf, 3200, chemin de la Côte-Sainte-Catherine, H3T1C1</t>
  </si>
  <si>
    <t>Collège international Marie de France</t>
  </si>
  <si>
    <t>4635, chemin Queen-Mary</t>
  </si>
  <si>
    <t>H3W1W3</t>
  </si>
  <si>
    <t>http://www.cimf.ca</t>
  </si>
  <si>
    <t>-73.62512199999999</t>
  </si>
  <si>
    <t>45.490252</t>
  </si>
  <si>
    <t>Collège international Marie de France, 4635, chemin Queen-Mary, H3W1W3</t>
  </si>
  <si>
    <t>Collège O'Sullivan de Montréal inc.</t>
  </si>
  <si>
    <t>Collège O'Sullivan de Montréal inc., 1191, rue de la Montagne, H3G1Z2</t>
  </si>
  <si>
    <t>5000, rue Clément-Lockquell</t>
  </si>
  <si>
    <t>Saint-Augustin-de-Desmaures</t>
  </si>
  <si>
    <t>G3A1B3</t>
  </si>
  <si>
    <t>-71.399553</t>
  </si>
  <si>
    <t>46.736869</t>
  </si>
  <si>
    <t>Campus Notre-Dame-de-Foy, 5000, rue Clément-Lockquell, G3A1B3</t>
  </si>
  <si>
    <t>http://www.collegelasalle.com/</t>
  </si>
  <si>
    <t>Collège LaSalle, 1595, boulevard Daniel-Johnson, H7V4C2</t>
  </si>
  <si>
    <t>Collège LaSalle (secteur anglophone)</t>
  </si>
  <si>
    <t>Collège LaSalle (secteur anglophone), 1595, boulevard Daniel-Johnson, H7V4C2</t>
  </si>
  <si>
    <t>235, rue Moisan</t>
  </si>
  <si>
    <t>J2C1W9</t>
  </si>
  <si>
    <t>-72.49141</t>
  </si>
  <si>
    <t>45.882114</t>
  </si>
  <si>
    <t>Collège Ellis, campus de Drummondville, 235, rue Moisan, J2C1W9</t>
  </si>
  <si>
    <t>École nationale de théâtre du Canada</t>
  </si>
  <si>
    <t>5030, rue Saint-Denis</t>
  </si>
  <si>
    <t>H2J2L8</t>
  </si>
  <si>
    <t>http://www.ent-nts.ca</t>
  </si>
  <si>
    <t>-73.58903099999999</t>
  </si>
  <si>
    <t>45.526235</t>
  </si>
  <si>
    <t>École nationale de théâtre du Canada, 5030, rue Saint-Denis, H2J2L8</t>
  </si>
  <si>
    <t>1182, boulevard Saint-Laurent</t>
  </si>
  <si>
    <t>H2X2S5</t>
  </si>
  <si>
    <t>-73.562448</t>
  </si>
  <si>
    <t>45.508922</t>
  </si>
  <si>
    <t>École nationale de théâtre du Canada, 1182, boulevard Saint-Laurent, H2X2S5</t>
  </si>
  <si>
    <t>360, avenue Laurier Est</t>
  </si>
  <si>
    <t>H2T3B6</t>
  </si>
  <si>
    <t>-73.58962</t>
  </si>
  <si>
    <t>45.526379</t>
  </si>
  <si>
    <t>École nationale de théâtre du Canada, 360, avenue Laurier Est, H2T3B6</t>
  </si>
  <si>
    <t>Collège Centennial</t>
  </si>
  <si>
    <t>5440, rue Notre-Dame Ouest</t>
  </si>
  <si>
    <t>H4C1T9</t>
  </si>
  <si>
    <t>http://www.centennial.qc.ca/</t>
  </si>
  <si>
    <t>-73.596088</t>
  </si>
  <si>
    <t>45.467974</t>
  </si>
  <si>
    <t>Collège Centennial, 5440, rue Notre-Dame Ouest, H4C1T9</t>
  </si>
  <si>
    <t>Collège Marianopolis</t>
  </si>
  <si>
    <t>4873, avenue Westmount</t>
  </si>
  <si>
    <t>Westmount</t>
  </si>
  <si>
    <t>H3Y1X9</t>
  </si>
  <si>
    <t>http://www.marianopolis.edu</t>
  </si>
  <si>
    <t>-73.612297</t>
  </si>
  <si>
    <t>45.481213</t>
  </si>
  <si>
    <t>Collège Marianopolis, 4873, avenue Westmount, H3Y1X9</t>
  </si>
  <si>
    <t>Collège April-Fortier inc.</t>
  </si>
  <si>
    <t>Collège April-Fortier inc., 1001, rue Sherbrooke Est, bureau 350, H2L1N3</t>
  </si>
  <si>
    <t>Collège April-Fortier inc. Longueuil</t>
  </si>
  <si>
    <t>Collège April-Fortier inc., 4660, montée Saint-Hubert, local 104, J3Y1V1</t>
  </si>
  <si>
    <t>Collège International des Marcellines</t>
  </si>
  <si>
    <t>815, avenue Upper Belmont</t>
  </si>
  <si>
    <t>H3Y1K5</t>
  </si>
  <si>
    <t>http://cim.marcelline.qc.ca</t>
  </si>
  <si>
    <t>-73.61744399999999</t>
  </si>
  <si>
    <t>45.489622</t>
  </si>
  <si>
    <t>Collège International des Marcellines, 815, avenue Upper Belmont, H3Y1K5</t>
  </si>
  <si>
    <t>Institut Trebas Québec Inc.</t>
  </si>
  <si>
    <t>Institut Trebas Québec Inc., 550, rue Sherbrooke Ouest, 6e étage, H3A1B9</t>
  </si>
  <si>
    <t>Collège CDI - Montréal</t>
  </si>
  <si>
    <t>Collège CDI Administration . Technologie . Santé</t>
  </si>
  <si>
    <t>416, boul. de Maisonneuve O. bureau 700</t>
  </si>
  <si>
    <t>Collège CDI - Montréal, 416, boul. de Maisonneuve O. bureau 700, H3A1L2</t>
  </si>
  <si>
    <t>École de danse contemporaine de Montréal</t>
  </si>
  <si>
    <t>1435, rue De Bleury, 6e étage</t>
  </si>
  <si>
    <t>H3A2H7</t>
  </si>
  <si>
    <t>www.edcm.ca</t>
  </si>
  <si>
    <t>-73.56751899999999</t>
  </si>
  <si>
    <t>45.506903</t>
  </si>
  <si>
    <t>École de danse contemporaine de Montréal, 1435, rue De Bleury, 6e étage, H3A2H7</t>
  </si>
  <si>
    <t>Collège Herzing</t>
  </si>
  <si>
    <t>Collège Herzing (secteur francophone)</t>
  </si>
  <si>
    <t>8370, boulevard Lacordaire</t>
  </si>
  <si>
    <t>H1R3Y6</t>
  </si>
  <si>
    <t>www.herzing.ca</t>
  </si>
  <si>
    <t>-73.597089</t>
  </si>
  <si>
    <t>45.585553999999995</t>
  </si>
  <si>
    <t>Collège Herzing, 8370, boulevard Lacordaire, H1R3Y6</t>
  </si>
  <si>
    <t>Collège Herzing (secteur anglophone)</t>
  </si>
  <si>
    <t>1616, boul. René-Lévesque Ouest</t>
  </si>
  <si>
    <t>H3H1P8</t>
  </si>
  <si>
    <t>-73.57523599999999</t>
  </si>
  <si>
    <t>45.493246</t>
  </si>
  <si>
    <t>Collège Herzing, 1616, boul. René-Lévesque Ouest, H3H1P8</t>
  </si>
  <si>
    <t>1616, boulevard René-Lévesque Ouest</t>
  </si>
  <si>
    <t>Collège Herzing, 1616, boulevard René-Lévesque Ouest, H3H1P8</t>
  </si>
  <si>
    <t>Collège Inter-Dec</t>
  </si>
  <si>
    <t>Collège Inter-Dec, 2000, rue Sainte-Catherine Ouest, H3H2T2</t>
  </si>
  <si>
    <t>Collège technique de Montréal inc.</t>
  </si>
  <si>
    <t>Collège technique de Montréal inc., 8255, Mountain Sights, bureau 150, H4P2B5</t>
  </si>
  <si>
    <t>Collège Salette inc.</t>
  </si>
  <si>
    <t>418, rue Sherbrooke Est</t>
  </si>
  <si>
    <t>3e étage</t>
  </si>
  <si>
    <t>H2L1J6</t>
  </si>
  <si>
    <t>http://www.collegesalette.com</t>
  </si>
  <si>
    <t>-73.566912</t>
  </si>
  <si>
    <t>45.517089999999996</t>
  </si>
  <si>
    <t>Collège Salette inc., 418, rue Sherbrooke Est, H2L1J6</t>
  </si>
  <si>
    <t>Musitechnic Formation</t>
  </si>
  <si>
    <t>https://www.musitechnic.com</t>
  </si>
  <si>
    <t>Musitechnic Formation, 888, boulevard De Maisonneuve Est, H2L4S8</t>
  </si>
  <si>
    <t>École nationale de cirque</t>
  </si>
  <si>
    <t>www.ecolenationaledecirque.ca</t>
  </si>
  <si>
    <t>École nationale de cirque, 8181, 2e Avenue, H1Z4N9</t>
  </si>
  <si>
    <t>École nationale de l'humour</t>
  </si>
  <si>
    <t>2120, rue Sherbrooke Est, 7e étage</t>
  </si>
  <si>
    <t>H2K1C3</t>
  </si>
  <si>
    <t>http://www.enh.qc.ca</t>
  </si>
  <si>
    <t>-73.562555</t>
  </si>
  <si>
    <t>45.530986</t>
  </si>
  <si>
    <t>École nationale de l'humour, 2120, rue Sherbrooke Est, 7e étage, H2K1C3</t>
  </si>
  <si>
    <t>Cégep de la Gaspésie et des Îles</t>
  </si>
  <si>
    <t>96, rue Jacques-Cartier</t>
  </si>
  <si>
    <t>Gaspé</t>
  </si>
  <si>
    <t>G4X2S8</t>
  </si>
  <si>
    <t>Public</t>
  </si>
  <si>
    <t>http://www.cegepgim.ca/</t>
  </si>
  <si>
    <t>-64.484948</t>
  </si>
  <si>
    <t>48.834177999999994</t>
  </si>
  <si>
    <t>1_Public</t>
  </si>
  <si>
    <t>Cégep de la Gaspésie et des Îles, 96, rue Jacques-Cartier, G4X2S8</t>
  </si>
  <si>
    <t>Pavillon Gaspésie (section angl.)</t>
  </si>
  <si>
    <t>Gaspésie Pavillon (section anglophone)</t>
  </si>
  <si>
    <t>Centre d'enseignement</t>
  </si>
  <si>
    <t>Pavillon Gaspésie (section angl.), 96, rue Jacques-Cartier, G4X2S8</t>
  </si>
  <si>
    <t>Centre collégial Carleton-sur-mer</t>
  </si>
  <si>
    <t>Centre d'études collégiales Carleton-sur-mer</t>
  </si>
  <si>
    <t>776, boul. Perron</t>
  </si>
  <si>
    <t>Case postale 1000</t>
  </si>
  <si>
    <t>Carleton-sur-Mer</t>
  </si>
  <si>
    <t>G0C1J0</t>
  </si>
  <si>
    <t>http://www.cegepgim.ca/carleton/index.php</t>
  </si>
  <si>
    <t>-66.10666499999999</t>
  </si>
  <si>
    <t>48.102258</t>
  </si>
  <si>
    <t>Centre collégial Carleton-sur-mer, 776, boul. Perron, G0C1J0</t>
  </si>
  <si>
    <t>École des pêches et de l'aquaculture du Québec</t>
  </si>
  <si>
    <t>167, La Grande Allée Est</t>
  </si>
  <si>
    <t>C.P. 220</t>
  </si>
  <si>
    <t>G0C1V0</t>
  </si>
  <si>
    <t>-64.489245</t>
  </si>
  <si>
    <t>48.395821</t>
  </si>
  <si>
    <t>École des pêches et de l'aquaculture, 167, La Grande Allée Est, G0C1V0</t>
  </si>
  <si>
    <t>Centre études coll. Iles-Madeleine</t>
  </si>
  <si>
    <t>Centre d'études collégiales des Îles-de-la-Madeleine</t>
  </si>
  <si>
    <t>15, chemin de la Piscine</t>
  </si>
  <si>
    <t>Case postale 238</t>
  </si>
  <si>
    <t>Les Îles-de-la-Madeleine</t>
  </si>
  <si>
    <t>M</t>
  </si>
  <si>
    <t>G4T3X4</t>
  </si>
  <si>
    <t>http://www.cegepgim.ca/iles/index.php</t>
  </si>
  <si>
    <t>-61.915409999999994</t>
  </si>
  <si>
    <t>47.372043</t>
  </si>
  <si>
    <t>Centre études coll. Iles-Madeleine, 15, chemin de la Piscine, G4T3X4</t>
  </si>
  <si>
    <t>Campus de Montréal / Montreal Campus</t>
  </si>
  <si>
    <t>1001, rue Sherbrooke Est, bureau 200</t>
  </si>
  <si>
    <t>H2L1E3</t>
  </si>
  <si>
    <t>http://www.cegepgim.ca</t>
  </si>
  <si>
    <t>Campus de Montréal / Montreal Campus, 1001, rue Sherbrooke Est, bureau 200, H2L1E3</t>
  </si>
  <si>
    <t>Merinov (CCTT des pêches)</t>
  </si>
  <si>
    <t>96, montée de Sandy-Beach, bureau 2.05</t>
  </si>
  <si>
    <t>G4X2V6</t>
  </si>
  <si>
    <t>www.merinov.ca/</t>
  </si>
  <si>
    <t>-64.469002</t>
  </si>
  <si>
    <t>48.822613999999994</t>
  </si>
  <si>
    <t>Merinov (CCTT des pêches), 96, montée de Sandy-Beach, bureau 2.05, G4X2V6</t>
  </si>
  <si>
    <t>NERGICA</t>
  </si>
  <si>
    <t>70, rue Bolduc</t>
  </si>
  <si>
    <t>G4X1G2</t>
  </si>
  <si>
    <t>www.eolien.qc.ca</t>
  </si>
  <si>
    <t>-64.48658999999999</t>
  </si>
  <si>
    <t>48.834075</t>
  </si>
  <si>
    <t>NERGICA, 70, rue Bolduc, G4X1G2</t>
  </si>
  <si>
    <t>Cen. initia. recher. aide dévelop. dura.</t>
  </si>
  <si>
    <t>Centre d'initiation à la recherche et d'aide au développement durable (CIRADD)</t>
  </si>
  <si>
    <t>776, boulevard Perron</t>
  </si>
  <si>
    <t>Campus de Carleton-sur-Mer</t>
  </si>
  <si>
    <t>www.ciradd.ca</t>
  </si>
  <si>
    <t>Cen. initia. recher. aide dévelop. dura., 776, boulevard Perron, G0C1J0</t>
  </si>
  <si>
    <t>Cégep de Rimouski</t>
  </si>
  <si>
    <t>60, rue de l'Évêché Ouest</t>
  </si>
  <si>
    <t>G5L4H6</t>
  </si>
  <si>
    <t>http://www.cegep-rimouski.qc.ca/</t>
  </si>
  <si>
    <t>-68.52780899999999</t>
  </si>
  <si>
    <t>48.448243999999995</t>
  </si>
  <si>
    <t>Cégep de Rimouski, 60, rue de l'Évêché Ouest, G5L4H6</t>
  </si>
  <si>
    <t>Institut maritime du Québec</t>
  </si>
  <si>
    <t>53, rue Saint-Germain Ouest</t>
  </si>
  <si>
    <t>G5L4B4</t>
  </si>
  <si>
    <t>Établissement d'enseignement</t>
  </si>
  <si>
    <t>http://www.imq.qc.ca/</t>
  </si>
  <si>
    <t>-68.52951</t>
  </si>
  <si>
    <t>48.449752</t>
  </si>
  <si>
    <t>Institut maritime du Québec, 53, rue Saint-Germain Ouest, G5L4B4</t>
  </si>
  <si>
    <t>Centre matapédien études collégiales</t>
  </si>
  <si>
    <t>Centre matapédien d'études collégiales (Cégep de Rimouski)</t>
  </si>
  <si>
    <t>92, rue Desbiens</t>
  </si>
  <si>
    <t>Amqui</t>
  </si>
  <si>
    <t>G5J3P6</t>
  </si>
  <si>
    <t>http://www.centre-matapedien.qc.ca/</t>
  </si>
  <si>
    <t>-67.428984</t>
  </si>
  <si>
    <t>48.467585</t>
  </si>
  <si>
    <t>Centre matapédien études collégiales, 92, rue Desbiens, G5J3P6</t>
  </si>
  <si>
    <t>333, boul. de la Cité-des-Jeunes</t>
  </si>
  <si>
    <t>J8Y6M4</t>
  </si>
  <si>
    <t>http://www.cegepoutaouais.qc.ca/</t>
  </si>
  <si>
    <t>-75.769418</t>
  </si>
  <si>
    <t>45.459246</t>
  </si>
  <si>
    <t>Cégep de l'Outaouais, 333, boul. de la Cité-des-Jeunes, J8Y6M4</t>
  </si>
  <si>
    <t>Collège Héritage</t>
  </si>
  <si>
    <t>325, boul. Cité-des-Jeunes</t>
  </si>
  <si>
    <t>J8Y6T3</t>
  </si>
  <si>
    <t>http://www.cegep-heritage.qc.ca/</t>
  </si>
  <si>
    <t>-75.7656</t>
  </si>
  <si>
    <t>45.455224</t>
  </si>
  <si>
    <t>Collège Héritage, 325, boul. Cité-des-Jeunes, J8Y6T3</t>
  </si>
  <si>
    <t>Campus Félix-Leclerc (Outaouais)</t>
  </si>
  <si>
    <t>Campus Félix-Leclerc</t>
  </si>
  <si>
    <t>820, boulevard de la Gappe</t>
  </si>
  <si>
    <t>J8T7T7</t>
  </si>
  <si>
    <t>http://www.cegepoutaouais.qc.ca</t>
  </si>
  <si>
    <t>-75.68406999999999</t>
  </si>
  <si>
    <t>45.483213</t>
  </si>
  <si>
    <t>Campus Félix-Leclerc (Outaouais), 820, boulevard de la Gappe, J8T7T7</t>
  </si>
  <si>
    <t>Centre d'études collégiales de Maniwaki</t>
  </si>
  <si>
    <t>331, rue du Couvent</t>
  </si>
  <si>
    <t>Maniwaki</t>
  </si>
  <si>
    <t>J9E1H5</t>
  </si>
  <si>
    <t>http://www.cegepoutaouais.ca/</t>
  </si>
  <si>
    <t>-75.970131</t>
  </si>
  <si>
    <t>46.379149999999996</t>
  </si>
  <si>
    <t>Centre d'études collégiales de Maniwaki, 331, rue du Couvent, J9E1H5</t>
  </si>
  <si>
    <t>Cégep de l'Abitibi-Témiscamingue</t>
  </si>
  <si>
    <t>425, boulevard du Collège</t>
  </si>
  <si>
    <t>J9X5E5</t>
  </si>
  <si>
    <t>http://www.cegepat.qc.ca/</t>
  </si>
  <si>
    <t>-79.007426</t>
  </si>
  <si>
    <t>48.228984999999994</t>
  </si>
  <si>
    <t>Cégep de l'Abitibi-Témiscamingue, 425, boulevard du Collège, J9X5E5</t>
  </si>
  <si>
    <t>Cégep Abitibi (Campus d'Amos)</t>
  </si>
  <si>
    <t>Campus d'Amos</t>
  </si>
  <si>
    <t>341, rue Principale Nord</t>
  </si>
  <si>
    <t>J9T2L8</t>
  </si>
  <si>
    <t>http://cegepat.qc.ca</t>
  </si>
  <si>
    <t>-78.11809099999999</t>
  </si>
  <si>
    <t>48.578407999999996</t>
  </si>
  <si>
    <t>Cégep Abitibi (Campus d'Amos), 341, rue Principale Nord, J9T2L8</t>
  </si>
  <si>
    <t>Cégep Abitibi (Campus de Val-d'Or)</t>
  </si>
  <si>
    <t>Campus de Val-d'Or</t>
  </si>
  <si>
    <t>675, 1re Avenue</t>
  </si>
  <si>
    <t>J9P1Y3</t>
  </si>
  <si>
    <t>-77.78533399999999</t>
  </si>
  <si>
    <t>48.099762</t>
  </si>
  <si>
    <t>Cégep Abitibi (Campus de Val-d'Or), 675, 1re Avenue, J9P1Y3</t>
  </si>
  <si>
    <t>Campus de Val-d'Or (Anglophone)</t>
  </si>
  <si>
    <t>Campus de Val-d'Or (Anglophone), 675, 1re Avenue, J9P1Y3</t>
  </si>
  <si>
    <t>Cen. étu.col. Prem. Nations (fran.)</t>
  </si>
  <si>
    <t>Centre d'études collégiales des Premières Nations (francophone)</t>
  </si>
  <si>
    <t>1205, route Marie-Victorin</t>
  </si>
  <si>
    <t>Odanak</t>
  </si>
  <si>
    <t>R</t>
  </si>
  <si>
    <t>J0G1H0</t>
  </si>
  <si>
    <t>http://www.ippn-fnpi.com</t>
  </si>
  <si>
    <t>-72.80179799999999</t>
  </si>
  <si>
    <t>46.080746999999995</t>
  </si>
  <si>
    <t>Cen. étu.col. Prem. Nations (fran.), 1205, route Marie-Victorin, J0G1H0</t>
  </si>
  <si>
    <t>Centre techno. résidus industriels</t>
  </si>
  <si>
    <t>Centre technologique des résidus industriels</t>
  </si>
  <si>
    <t>ctri.qc.ca/</t>
  </si>
  <si>
    <t>Centre techno. résidus industriels, 425, boulevard du Collège, J9X5E5</t>
  </si>
  <si>
    <t>205, rue Mgr-Bourget</t>
  </si>
  <si>
    <t>Lévis</t>
  </si>
  <si>
    <t>G6V6Z9</t>
  </si>
  <si>
    <t>http://www.cll.qc.ca/</t>
  </si>
  <si>
    <t>-71.150865</t>
  </si>
  <si>
    <t>46.817971</t>
  </si>
  <si>
    <t>Cégep de Lévis-Lauzon, 205, rue Mgr-Bourget, G6V6Z9</t>
  </si>
  <si>
    <t>Centre québécois formation aéronautique</t>
  </si>
  <si>
    <t>Centre québécois de formation aéronautique</t>
  </si>
  <si>
    <t>1, rue de l'Aéroport</t>
  </si>
  <si>
    <t>Saint-Honoré</t>
  </si>
  <si>
    <t>G0V1L0</t>
  </si>
  <si>
    <t>http://www.cqfa.ca</t>
  </si>
  <si>
    <t>-71.058086</t>
  </si>
  <si>
    <t>48.526061999999996</t>
  </si>
  <si>
    <t>Centre québécois formation aéronautique, 1, rue de l'Aéroport, G0V1L0</t>
  </si>
  <si>
    <t>Centre études coll. à Chibougamau</t>
  </si>
  <si>
    <t>Centre d'études collégiales à Chibougamau</t>
  </si>
  <si>
    <t>110, rue Obalski</t>
  </si>
  <si>
    <t>Chibougamau</t>
  </si>
  <si>
    <t>G8P2E9</t>
  </si>
  <si>
    <t>http://www.cec-chibougamau.qc.ca/</t>
  </si>
  <si>
    <t>-74.36637</t>
  </si>
  <si>
    <t>49.916551</t>
  </si>
  <si>
    <t>Centre études coll. à Chibougamau, 110, rue Obalski, G8P2E9</t>
  </si>
  <si>
    <t>Centre études coll. en Charlevoix</t>
  </si>
  <si>
    <t>Centre d'études collégiales en Charlevoix</t>
  </si>
  <si>
    <t>855, rue Richelieu (Pointe-au-Pic)</t>
  </si>
  <si>
    <t>G5A2X7</t>
  </si>
  <si>
    <t>http://www.ceccharlevoix.qc.ca</t>
  </si>
  <si>
    <t>-70.143442</t>
  </si>
  <si>
    <t>47.633572</t>
  </si>
  <si>
    <t>Centre études coll. en Charlevoix, 855, rue Richelieu (Pointe-au-Pic), G5A2X7</t>
  </si>
  <si>
    <t>Agrinova</t>
  </si>
  <si>
    <t>640, rue Côté Ouest</t>
  </si>
  <si>
    <t>G8B7S8</t>
  </si>
  <si>
    <t>http://www.agrinova.qc.ca</t>
  </si>
  <si>
    <t>-71.653756</t>
  </si>
  <si>
    <t>48.546437999999995</t>
  </si>
  <si>
    <t>Agrinova, 640, rue Côté Ouest, G8B7S8</t>
  </si>
  <si>
    <t>Centre Saint-Félicien (anglophone)</t>
  </si>
  <si>
    <t>Centre de Saint-Félicien (anglophone)</t>
  </si>
  <si>
    <t>1105, boulevard Hamel</t>
  </si>
  <si>
    <t>C.P. 7300</t>
  </si>
  <si>
    <t>G8K2R8</t>
  </si>
  <si>
    <t>http://www.cstfelicien.qc.ca</t>
  </si>
  <si>
    <t>-72.45868999999999</t>
  </si>
  <si>
    <t>48.649840999999995</t>
  </si>
  <si>
    <t>Centre Saint-Félicien (anglophone), 1105, boulevard Hamel, G8K2R8</t>
  </si>
  <si>
    <t>Centre d'études de Forestville</t>
  </si>
  <si>
    <t>Centre d'études collégiales de Forestville</t>
  </si>
  <si>
    <t>16, 5e Avenue</t>
  </si>
  <si>
    <t>Forestville</t>
  </si>
  <si>
    <t>G0T1E0</t>
  </si>
  <si>
    <t>-69.078879</t>
  </si>
  <si>
    <t>48.741586</t>
  </si>
  <si>
    <t>Centre d'études de Forestville, 16, 5e Avenue, G0T1E0</t>
  </si>
  <si>
    <t>Centre de géomatique du Québec inc.</t>
  </si>
  <si>
    <t>534, rue Jacques-Cartier Est</t>
  </si>
  <si>
    <t>G7H1Z6</t>
  </si>
  <si>
    <t>http://www.cgq.qc.ca</t>
  </si>
  <si>
    <t>-71.05240599999999</t>
  </si>
  <si>
    <t>48.423148</t>
  </si>
  <si>
    <t>Centre de géomatique du Québec inc., 534, rue Jacques-Cartier Est, G7H1Z6</t>
  </si>
  <si>
    <t>Centre de production automatisée</t>
  </si>
  <si>
    <t>Centre de production automatisée (CPA)</t>
  </si>
  <si>
    <t>3780, rue Panet</t>
  </si>
  <si>
    <t>G7X0E5</t>
  </si>
  <si>
    <t>http://cpa.cjonquiere.qc.ca/</t>
  </si>
  <si>
    <t>-71.24506699999999</t>
  </si>
  <si>
    <t>48.403819</t>
  </si>
  <si>
    <t>Centre de production automatisée, 3780, rue Panet, G7X0E5</t>
  </si>
  <si>
    <t>ÉCOBES Recherche et transfert</t>
  </si>
  <si>
    <t>3791, rue de la Fabrique, 6e étage</t>
  </si>
  <si>
    <t>Pavillon Manicouagan (Cégep Jonquière)</t>
  </si>
  <si>
    <t>G7X7W2</t>
  </si>
  <si>
    <t>http://cegepjonquiere.ca/ecobes/</t>
  </si>
  <si>
    <t>-71.245221</t>
  </si>
  <si>
    <t>48.404866</t>
  </si>
  <si>
    <t>ÉCOBES Recherche et transfert, 3791, rue de la Fabrique, 6e étage, G7X7W2</t>
  </si>
  <si>
    <t>Collège Dawson</t>
  </si>
  <si>
    <t>3040, rue Sherbrooke Ouest</t>
  </si>
  <si>
    <t>H3Z1A4</t>
  </si>
  <si>
    <t>http://www.dawsoncollege.qc.ca/</t>
  </si>
  <si>
    <t>-73.587394</t>
  </si>
  <si>
    <t>45.49035</t>
  </si>
  <si>
    <t>Collège Dawson, 3040, rue Sherbrooke Ouest, H3Z1A4</t>
  </si>
  <si>
    <t>Service de trans. de produits forestiers</t>
  </si>
  <si>
    <t>Corporation du service de recherche et d'expertise en transformation des produits forestiers de l'Est-du-Québec</t>
  </si>
  <si>
    <t>25, rue Armand-Sinclair</t>
  </si>
  <si>
    <t>Porte 5</t>
  </si>
  <si>
    <t>G5J1K3</t>
  </si>
  <si>
    <t>www.serex.qc.ca</t>
  </si>
  <si>
    <t>-67.436433</t>
  </si>
  <si>
    <t>48.470431</t>
  </si>
  <si>
    <t>Service de trans. de produits forestiers, 25, rue Armand-Sinclair, G5J1K3</t>
  </si>
  <si>
    <t>Innovation maritime</t>
  </si>
  <si>
    <t>http://www.innovationmaritime.ca</t>
  </si>
  <si>
    <t>Innovation maritime, 53, rue Saint-Germain Ouest, G5L4B4</t>
  </si>
  <si>
    <t>Cégep Limoilou</t>
  </si>
  <si>
    <t>1300, 8e Avenue</t>
  </si>
  <si>
    <t>G1J5L5</t>
  </si>
  <si>
    <t>http://www.cegeplimoilou.ca</t>
  </si>
  <si>
    <t>-71.22730299999999</t>
  </si>
  <si>
    <t>46.829949</t>
  </si>
  <si>
    <t>Cégep Limoilou, 1300, 8e Avenue, G1J5L5</t>
  </si>
  <si>
    <t>Cégep Limoilou (Campus Charlesbourg)</t>
  </si>
  <si>
    <t>Cégep Limoilou, campus de Charlesbourg</t>
  </si>
  <si>
    <t>7600, 3e Avenue Est</t>
  </si>
  <si>
    <t>G1H7L4</t>
  </si>
  <si>
    <t>-71.26066</t>
  </si>
  <si>
    <t>46.861672999999996</t>
  </si>
  <si>
    <t>Cégep Limoilou (Campus Charlesbourg), 7600, 3e Avenue Est, G1H7L4</t>
  </si>
  <si>
    <t>Cégep de Sainte-Foy</t>
  </si>
  <si>
    <t>2410, chemin Sainte-Foy</t>
  </si>
  <si>
    <t>G1V1T3</t>
  </si>
  <si>
    <t>http://www.cegep-ste-foy.qc.ca/</t>
  </si>
  <si>
    <t>-71.286551</t>
  </si>
  <si>
    <t>46.786243</t>
  </si>
  <si>
    <t>Cégep de Sainte-Foy, 2410, chemin Sainte-Foy, G1V1T3</t>
  </si>
  <si>
    <t>Centre en foresterie de Ste-Foy inc.</t>
  </si>
  <si>
    <t>Centre d'enseignement et de recherche en foresterie de Ste-Foy  inc.</t>
  </si>
  <si>
    <t>2440 chemin Sainte-Foy</t>
  </si>
  <si>
    <t>G1V1T2</t>
  </si>
  <si>
    <t>http://www.cerfo.qc.ca/</t>
  </si>
  <si>
    <t>-71.28542</t>
  </si>
  <si>
    <t>46.785081</t>
  </si>
  <si>
    <t>Centre en foresterie de Ste-Foy inc., 2440 chemin Sainte-Foy, G1V1T2</t>
  </si>
  <si>
    <t>Centre imag. numérique-médias interact.</t>
  </si>
  <si>
    <t>Centre en imagerie numérique et médias interactifs (CIMMI)</t>
  </si>
  <si>
    <t>2440, chemin Sainte-Foy</t>
  </si>
  <si>
    <t>http://www.cimmi.qc.ca</t>
  </si>
  <si>
    <t>Centre imag. numérique-médias interact., 2440, chemin Sainte-Foy, G1V1T2</t>
  </si>
  <si>
    <t>475, rue du Cégep</t>
  </si>
  <si>
    <t>J1E4K1</t>
  </si>
  <si>
    <t>http://cegepsherbrooke.qc.ca/</t>
  </si>
  <si>
    <t>-71.88624899999999</t>
  </si>
  <si>
    <t>45.411134</t>
  </si>
  <si>
    <t>Cégep de Sherbrooke, 475, rue du Cégep, J1E4K1</t>
  </si>
  <si>
    <t>235, rue Saint-Jacques</t>
  </si>
  <si>
    <t>J2G3N1</t>
  </si>
  <si>
    <t>http://www.cegepgranby.qc.ca</t>
  </si>
  <si>
    <t>-72.730172</t>
  </si>
  <si>
    <t>45.399336999999996</t>
  </si>
  <si>
    <t>Cégep de Granby, 235, rue Saint-Jacques, J2G3N1</t>
  </si>
  <si>
    <t>Site d'enseignement d'Asbestos</t>
  </si>
  <si>
    <t>360, boulevard Saint-Luc</t>
  </si>
  <si>
    <t>Asbestos</t>
  </si>
  <si>
    <t>J1T2W5</t>
  </si>
  <si>
    <t>www.cegepsherbrooke.qc.ca</t>
  </si>
  <si>
    <t>-71.937666</t>
  </si>
  <si>
    <t>45.77872</t>
  </si>
  <si>
    <t>Site d'enseignement d'Asbestos, 360, boulevard Saint-Luc, J1T2W5</t>
  </si>
  <si>
    <t>Centre robot. et vision industrielles</t>
  </si>
  <si>
    <t>Centre de robotique et de vision industrielles inc.</t>
  </si>
  <si>
    <t>205, rue Mgr Bourget</t>
  </si>
  <si>
    <t>http://www.crvi.ca</t>
  </si>
  <si>
    <t>Centre robot. et vision industrielles, 205, rue Mgr Bourget, G6V6Z9</t>
  </si>
  <si>
    <t>TransBIOTech Centre rech. trans. biote.</t>
  </si>
  <si>
    <t>TransBIOTech Centre de recherche et de transfert en biotechnologie</t>
  </si>
  <si>
    <t>201, rue Mgr Bourget</t>
  </si>
  <si>
    <t>G6V6Z3</t>
  </si>
  <si>
    <t>http://www.tbt.qc.ca/</t>
  </si>
  <si>
    <t>-71.15194</t>
  </si>
  <si>
    <t>46.816993</t>
  </si>
  <si>
    <t>TransBIOTech Centre rech. trans. biote., 201, rue Mgr Bourget, G6V6Z3</t>
  </si>
  <si>
    <t>Cégep de Rivière-du-Loup</t>
  </si>
  <si>
    <t>80, rue Frontenac</t>
  </si>
  <si>
    <t>G5R1R1</t>
  </si>
  <si>
    <t>http://www.cegeprdl.ca/</t>
  </si>
  <si>
    <t>-69.537775</t>
  </si>
  <si>
    <t>47.827161</t>
  </si>
  <si>
    <t>Cégep de Rivière-du-Loup, 80, rue Frontenac, G5R1R1</t>
  </si>
  <si>
    <t>CEC Témiscouata - Rivière-du-Loup</t>
  </si>
  <si>
    <t>Centre d'études collégiales du Témiscouata (Rivière-du-Loup)</t>
  </si>
  <si>
    <t>71 A, rue Pelletier</t>
  </si>
  <si>
    <t>Témiscouata-sur-le-Lac</t>
  </si>
  <si>
    <t>G0L1E0</t>
  </si>
  <si>
    <t>www.cegeprdl.ca</t>
  </si>
  <si>
    <t>-68.883327</t>
  </si>
  <si>
    <t>47.677246</t>
  </si>
  <si>
    <t>CEC Témiscouata - Rivière-du-Loup, 71 A, rue Pelletier, G0L1E0</t>
  </si>
  <si>
    <t>140, 4e Avenue</t>
  </si>
  <si>
    <t>http://www.cegeplapocatiere.qc.ca</t>
  </si>
  <si>
    <t>-70.040945</t>
  </si>
  <si>
    <t>47.367802</t>
  </si>
  <si>
    <t>Cégep de La Pocatière, 140, 4e Avenue, G0R1Z0</t>
  </si>
  <si>
    <t>Centre d'études coll. de Montmagny</t>
  </si>
  <si>
    <t>Centre d'études collégiales de Montmagny</t>
  </si>
  <si>
    <t>115, boulevard Taché est</t>
  </si>
  <si>
    <t>Montmagny</t>
  </si>
  <si>
    <t>G5V4J8</t>
  </si>
  <si>
    <t>http://www.cec.montmagny.qc.ca</t>
  </si>
  <si>
    <t>-70.558919</t>
  </si>
  <si>
    <t>46.983397</t>
  </si>
  <si>
    <t>Centre d'études coll. de Montmagny, 115, boulevard Taché est, G5V4J8</t>
  </si>
  <si>
    <t>CEC Témiscouata - La Pocatière</t>
  </si>
  <si>
    <t>Centre d'études collégiales du Témiscouata (La Pocatière)</t>
  </si>
  <si>
    <t>www.cegeplapocatiere.qc.ca</t>
  </si>
  <si>
    <t>CEC Témiscouata - La Pocatière, 71 A, rue Pelletier, G0L1E0</t>
  </si>
  <si>
    <t>Solutions Novika</t>
  </si>
  <si>
    <t>129, rue du Parc-de-l'innovation</t>
  </si>
  <si>
    <t>www.novika.ca</t>
  </si>
  <si>
    <t>-70.06566099999999</t>
  </si>
  <si>
    <t>47.357327999999995</t>
  </si>
  <si>
    <t>Solutions Novika, 129, rue du Parc-de-l'innovation, G0R1Z0</t>
  </si>
  <si>
    <t>CCTT en optique-photonique</t>
  </si>
  <si>
    <t>Centre collégial de transfert technologique en optique-photonique OPTECH</t>
  </si>
  <si>
    <t>http://www.cctt-optech.ca</t>
  </si>
  <si>
    <t>CCTT en optique-photonique, 129, rue du Parc-de-l'innovation, G0R1Z0</t>
  </si>
  <si>
    <t>Biopterre - CDB</t>
  </si>
  <si>
    <t>Biopterre - Centre de développement des bioproduits</t>
  </si>
  <si>
    <t>1642, rue de la Ferme</t>
  </si>
  <si>
    <t>Sainte-Anne-de-la-Pocatière</t>
  </si>
  <si>
    <t>P</t>
  </si>
  <si>
    <t>www.biopterre.com</t>
  </si>
  <si>
    <t>-70.028658</t>
  </si>
  <si>
    <t>47.353938</t>
  </si>
  <si>
    <t>Biopterre - CDB, 1642, rue de la Ferme, G0R1Z0</t>
  </si>
  <si>
    <t>Cen. étu. col. Prem. Nations  (an.)</t>
  </si>
  <si>
    <t>Centre d'études collégiales des Premières Nations (anglophone)</t>
  </si>
  <si>
    <t>Cen. étu. col. Prem. Nations  (an.), 1205, route Marie-Victorin, J0G1H0</t>
  </si>
  <si>
    <t>Vanier College</t>
  </si>
  <si>
    <t>821, avenue Sainte-Croix</t>
  </si>
  <si>
    <t>H4L3X9</t>
  </si>
  <si>
    <t>http://www.vaniercollege.qc.ca/</t>
  </si>
  <si>
    <t>-73.674504</t>
  </si>
  <si>
    <t>45.514789</t>
  </si>
  <si>
    <t>Vanier College, 821, avenue Sainte-Croix, H4L3X9</t>
  </si>
  <si>
    <t>21275, rue Lakeshore</t>
  </si>
  <si>
    <t>H9X3L9</t>
  </si>
  <si>
    <t>http://www.johnabbott.qc.ca/</t>
  </si>
  <si>
    <t>-73.941788</t>
  </si>
  <si>
    <t>45.40641</t>
  </si>
  <si>
    <t>Cégep John Abbott, 21275, rue Lakeshore, H9X3L9</t>
  </si>
  <si>
    <t>Champlain Regional College</t>
  </si>
  <si>
    <t>1301, boul. Portland</t>
  </si>
  <si>
    <t>J1J1S2</t>
  </si>
  <si>
    <t>Entité juridique</t>
  </si>
  <si>
    <t>http://www.champlaincollege.qc.ca/</t>
  </si>
  <si>
    <t>-71.90884</t>
  </si>
  <si>
    <t>45.403940999999996</t>
  </si>
  <si>
    <t>Champlain Regional College, 1301, boul. Portland, J1J1S2</t>
  </si>
  <si>
    <t>Champlain Reg. College - Lennoxville</t>
  </si>
  <si>
    <t>Champlain Regional College - Campus Lennoxville</t>
  </si>
  <si>
    <t>2580, rue Collège</t>
  </si>
  <si>
    <t>J1M2K3</t>
  </si>
  <si>
    <t>Campus collégial</t>
  </si>
  <si>
    <t>http://www.crc-lennox.qc.ca/</t>
  </si>
  <si>
    <t>-71.845029</t>
  </si>
  <si>
    <t>45.366136</t>
  </si>
  <si>
    <t>Champlain Reg. College - Lennoxville, 2580, rue Collège, J1M2K3</t>
  </si>
  <si>
    <t>Champlain Reg. College - St-Lawrence</t>
  </si>
  <si>
    <t>Champlain Regional College - Campus Saint-Lawrence</t>
  </si>
  <si>
    <t>790, avenue Nérée-Tremblay</t>
  </si>
  <si>
    <t>G1V4K2</t>
  </si>
  <si>
    <t>http://www.slc.qc.ca/</t>
  </si>
  <si>
    <t>-71.28244099999999</t>
  </si>
  <si>
    <t>46.788205999999995</t>
  </si>
  <si>
    <t>Champlain Reg. College - St-Lawrence, 790, avenue Nérée-Tremblay, G1V4K2</t>
  </si>
  <si>
    <t>Champlain Reg. College - St-Lambert</t>
  </si>
  <si>
    <t>Champlain Regional College - Campus Saint-Lambert-Longueuil</t>
  </si>
  <si>
    <t>900, Riverside Drive</t>
  </si>
  <si>
    <t>Saint-Lambert</t>
  </si>
  <si>
    <t>J4P3P2</t>
  </si>
  <si>
    <t>http://www.champlainonline.com</t>
  </si>
  <si>
    <t>-73.520389</t>
  </si>
  <si>
    <t>45.516352</t>
  </si>
  <si>
    <t>Champlain Reg. College - St-Lambert, 900, Riverside Drive, J4P3P2</t>
  </si>
  <si>
    <t>Cégep Beauce-Appalaches</t>
  </si>
  <si>
    <t>1055, 116e Rue Est</t>
  </si>
  <si>
    <t>Saint-Georges</t>
  </si>
  <si>
    <t>G5Y3G1</t>
  </si>
  <si>
    <t>http://www.cegepba.qc.ca</t>
  </si>
  <si>
    <t>-70.66938999999999</t>
  </si>
  <si>
    <t>46.126489</t>
  </si>
  <si>
    <t>Cégep Beauce-Appalaches, 1055, 116e Rue Est, G5Y3G1</t>
  </si>
  <si>
    <t>Centre d'études de Lac-Mégantic</t>
  </si>
  <si>
    <t>Centre d'études collégiales de Lac-Mégantic</t>
  </si>
  <si>
    <t>3800, rue Cousineau</t>
  </si>
  <si>
    <t>Lac-Mégantic</t>
  </si>
  <si>
    <t>G6B2A3</t>
  </si>
  <si>
    <t>www.cec.lacmegantic.qc.ca</t>
  </si>
  <si>
    <t>-70.8863</t>
  </si>
  <si>
    <t>45.580701999999995</t>
  </si>
  <si>
    <t>Centre d'études de Lac-Mégantic, 3800, rue Cousineau, G6B2A3</t>
  </si>
  <si>
    <t>Centre d'études collégiales de Ste-Marie</t>
  </si>
  <si>
    <t>Centre d'études collégiales de Sainte-Marie</t>
  </si>
  <si>
    <t>420, avenue de la Cité</t>
  </si>
  <si>
    <t>Sainte-Marie</t>
  </si>
  <si>
    <t>G6E3V1</t>
  </si>
  <si>
    <t>http://www.cegepba.qc.ca/programmes-detudes/centre</t>
  </si>
  <si>
    <t>-71.03269399999999</t>
  </si>
  <si>
    <t>46.452814</t>
  </si>
  <si>
    <t>Centre d'études collégiales de Ste-Marie, 420, avenue de la Cité, G6E3V1</t>
  </si>
  <si>
    <t>Productique Québec inc.</t>
  </si>
  <si>
    <t>720, rue Longpré</t>
  </si>
  <si>
    <t>J1G4L3</t>
  </si>
  <si>
    <t>http://www.productique.quebec</t>
  </si>
  <si>
    <t>-71.859039</t>
  </si>
  <si>
    <t>45.397303</t>
  </si>
  <si>
    <t>Productique Québec inc., 720, rue Longpré, J1G4L3</t>
  </si>
  <si>
    <t>Cégep de Trois-Rivières</t>
  </si>
  <si>
    <t>3500, rue De Courval</t>
  </si>
  <si>
    <t>C. P. 97</t>
  </si>
  <si>
    <t>G9A5E6</t>
  </si>
  <si>
    <t>http://www.cegeptr.qc.ca/</t>
  </si>
  <si>
    <t>-72.572851</t>
  </si>
  <si>
    <t>46.355241</t>
  </si>
  <si>
    <t>Cégep de Trois-Rivières, 3500, rue De Courval, G9A5E6</t>
  </si>
  <si>
    <t>Innofibre</t>
  </si>
  <si>
    <t>Innofibre - Centre d'innovation des produits cellulosiques</t>
  </si>
  <si>
    <t>3351, boulevard des Forges</t>
  </si>
  <si>
    <t>Case postale 500</t>
  </si>
  <si>
    <t>G9A5H7</t>
  </si>
  <si>
    <t>http://www.cspp.qc.ca/</t>
  </si>
  <si>
    <t>-72.57777999999999</t>
  </si>
  <si>
    <t>46.348037999999995</t>
  </si>
  <si>
    <t>Innofibre, 3351, boulevard des Forges, G9A5H7</t>
  </si>
  <si>
    <t>Centre de métallurgie du Québec</t>
  </si>
  <si>
    <t>3095, rue Westinghouse</t>
  </si>
  <si>
    <t>Parc industriel des Hautes Forges</t>
  </si>
  <si>
    <t>G9A5E1</t>
  </si>
  <si>
    <t>http://www.cmqtr.qc.ca</t>
  </si>
  <si>
    <t>-72.654718</t>
  </si>
  <si>
    <t>46.371846</t>
  </si>
  <si>
    <t>Centre de métallurgie du Québec, 3095, rue Westinghouse, G9A5E1</t>
  </si>
  <si>
    <t>CCTT en télécommunications</t>
  </si>
  <si>
    <t>Centre collégial de transfert de technologie en télécommunications</t>
  </si>
  <si>
    <t>1300, Place du Technoparc, 2e étage</t>
  </si>
  <si>
    <t>G9A0A9</t>
  </si>
  <si>
    <t>www.c2t3.qc.ca</t>
  </si>
  <si>
    <t>-72.53910499999999</t>
  </si>
  <si>
    <t>46.352897</t>
  </si>
  <si>
    <t>CCTT en télécommunications, 1300, Place du Technoparc, 2e étage, G9A0A9</t>
  </si>
  <si>
    <t>Collège Shawinigan</t>
  </si>
  <si>
    <t>2263, avenue du Collège</t>
  </si>
  <si>
    <t>G9N6V8</t>
  </si>
  <si>
    <t>http://www.collegeshawinigan.ca</t>
  </si>
  <si>
    <t>-72.752777</t>
  </si>
  <si>
    <t>46.563624</t>
  </si>
  <si>
    <t>Collège Shawinigan, 2263, avenue du Collège, G9N6V8</t>
  </si>
  <si>
    <t>Centre d'études de La Tuque</t>
  </si>
  <si>
    <t>Centre d'études collégiales de La Tuque</t>
  </si>
  <si>
    <t>796, rue Réal</t>
  </si>
  <si>
    <t>La Tuque</t>
  </si>
  <si>
    <t>G9X2S7</t>
  </si>
  <si>
    <t>www.collegeshawinigan.ca</t>
  </si>
  <si>
    <t>-72.77982999999999</t>
  </si>
  <si>
    <t>47.431577999999995</t>
  </si>
  <si>
    <t>Centre d'études de La Tuque, 796, rue Réal, G9X2S7</t>
  </si>
  <si>
    <t>Centre en électrochimie et tech. envi.</t>
  </si>
  <si>
    <t>Centre national en électrochimie et en technologies environnementales inc.</t>
  </si>
  <si>
    <t>5230, boulevard Royal</t>
  </si>
  <si>
    <t>G9N4R6</t>
  </si>
  <si>
    <t>http://www.cnete.qc.ca/</t>
  </si>
  <si>
    <t>-72.72489399999999</t>
  </si>
  <si>
    <t>46.568782999999996</t>
  </si>
  <si>
    <t>Centre en électrochimie et tech. envi., 5230, boulevard Royal, G9N4R6</t>
  </si>
  <si>
    <t>Cégep de Drummondville</t>
  </si>
  <si>
    <t>960, rue Saint-Georges</t>
  </si>
  <si>
    <t>J2C6A2</t>
  </si>
  <si>
    <t>http://www.cegepdrummond.ca</t>
  </si>
  <si>
    <t>-72.505978</t>
  </si>
  <si>
    <t>45.873670999999995</t>
  </si>
  <si>
    <t>Cégep de Drummondville, 960, rue Saint-Georges, J2C6A2</t>
  </si>
  <si>
    <t>Cégep de Sorel-Tracy</t>
  </si>
  <si>
    <t>3000, boulevard de Tracy</t>
  </si>
  <si>
    <t>J3R5B9</t>
  </si>
  <si>
    <t>http://www.cegepst.qc.ca/</t>
  </si>
  <si>
    <t>-73.14884099999999</t>
  </si>
  <si>
    <t>46.014691</t>
  </si>
  <si>
    <t>Cégep de Sorel-Tracy, 3000, boulevard de Tracy, J3R5B9</t>
  </si>
  <si>
    <t>Cégep de Thetford</t>
  </si>
  <si>
    <t>671, boulevard Frontenac Ouest</t>
  </si>
  <si>
    <t>G6G1N1</t>
  </si>
  <si>
    <t>http://www.cegepthetford.ca</t>
  </si>
  <si>
    <t>-71.324362</t>
  </si>
  <si>
    <t>46.098445</t>
  </si>
  <si>
    <t>Cégep de Thetford, 671, boulevard Frontenac Ouest, G6G1N1</t>
  </si>
  <si>
    <t>Campus collégial de Lotbinière</t>
  </si>
  <si>
    <t>1080, avenue Bergeron</t>
  </si>
  <si>
    <t>Saint-Agapit</t>
  </si>
  <si>
    <t>G0S1Z0</t>
  </si>
  <si>
    <t>-71.436379</t>
  </si>
  <si>
    <t>46.563604999999995</t>
  </si>
  <si>
    <t>Campus collégial de Lotbinière, 1080, avenue Bergeron, G0S1Z0</t>
  </si>
  <si>
    <t>Centre tech. minérale et de plasturgie</t>
  </si>
  <si>
    <t>Centre de technologie minérale et de plasturgie inc.</t>
  </si>
  <si>
    <t>http://www.ctmp.ca</t>
  </si>
  <si>
    <t>Centre tech. minérale et de plasturgie, 671, boulevard Frontenac Ouest, G6G1N1</t>
  </si>
  <si>
    <t>Oleotek inc.</t>
  </si>
  <si>
    <t>835, rue Mooney Ouest</t>
  </si>
  <si>
    <t>G6G0A5</t>
  </si>
  <si>
    <t>www.oleotek.org</t>
  </si>
  <si>
    <t>-71.29759299999999</t>
  </si>
  <si>
    <t>46.072668</t>
  </si>
  <si>
    <t>Oleotek inc., 835, rue Mooney Ouest, G6G0A5</t>
  </si>
  <si>
    <t>Cégep de Victoriaville</t>
  </si>
  <si>
    <t>475, rue Notre-Dame Est</t>
  </si>
  <si>
    <t>G6P4B3</t>
  </si>
  <si>
    <t>http://www.cegepvicto.ca/</t>
  </si>
  <si>
    <t>-71.943248</t>
  </si>
  <si>
    <t>46.059158</t>
  </si>
  <si>
    <t>Cégep de Victoriaville, 475, rue Notre-Dame Est, G6P4B3</t>
  </si>
  <si>
    <t>École nat. meuble ébénisterie (Vic.)</t>
  </si>
  <si>
    <t>École nationale du meuble et de l'ébénisterie</t>
  </si>
  <si>
    <t>765, rue Notre-Dame Est</t>
  </si>
  <si>
    <t>G6P4B2</t>
  </si>
  <si>
    <t>http://www.cegepvicto.ca</t>
  </si>
  <si>
    <t>-71.93995</t>
  </si>
  <si>
    <t>46.064478</t>
  </si>
  <si>
    <t>École nat. meuble ébénisterie (Vic.), 765, rue Notre-Dame Est, G6P4B2</t>
  </si>
  <si>
    <t>École québ. meuble bois ouvré (Mtl)</t>
  </si>
  <si>
    <t>École québécoise du meuble et du bois ouvré (section Montréal)</t>
  </si>
  <si>
    <t>5445, rue De Lorimier</t>
  </si>
  <si>
    <t>H2H2S5</t>
  </si>
  <si>
    <t>http://montreal.ecolenationaledumeuble.ca</t>
  </si>
  <si>
    <t>-73.58254699999999</t>
  </si>
  <si>
    <t>45.540279</t>
  </si>
  <si>
    <t>École québ. meuble bois ouvré (Mtl), 5445, rue De Lorimier, H2H2S5</t>
  </si>
  <si>
    <t>INOVEM</t>
  </si>
  <si>
    <t>http://www.inovem.ca/</t>
  </si>
  <si>
    <t>INOVEM, 765, rue Notre-Dame Est, G6P4B2</t>
  </si>
  <si>
    <t>Centre inno. sociale agriculture</t>
  </si>
  <si>
    <t>Centre d'innovation sociale en agriculture</t>
  </si>
  <si>
    <t>www.cisainnovation.com</t>
  </si>
  <si>
    <t>Centre inno. sociale agriculture, 475, rue Notre-Dame Est, G6P4B3</t>
  </si>
  <si>
    <t>Centre expertise trans.agricul.bio proxi</t>
  </si>
  <si>
    <t>Centre d'expertise et de transfert en agriculture biologique et de proximité (CETAB+)</t>
  </si>
  <si>
    <t>454, boulevard Jutras Est</t>
  </si>
  <si>
    <t>www.cetab.org</t>
  </si>
  <si>
    <t>-71.94099299999999</t>
  </si>
  <si>
    <t>46.060269999999996</t>
  </si>
  <si>
    <t>Centre expertise trans.agricul.bio proxi, 454, boulevard Jutras Est, G6P4B3</t>
  </si>
  <si>
    <t>MÉCANIUM inc.</t>
  </si>
  <si>
    <t>11700, 25e Avenue Est</t>
  </si>
  <si>
    <t>G5Y8B8</t>
  </si>
  <si>
    <t>www.sitte.qc.ca</t>
  </si>
  <si>
    <t>-70.664363</t>
  </si>
  <si>
    <t>46.130126999999995</t>
  </si>
  <si>
    <t>MÉCANIUM inc., 11700, 25e Avenue Est, G5Y8B8</t>
  </si>
  <si>
    <t>Cégep Marie-Victorin</t>
  </si>
  <si>
    <t>7000, rue Marie-Victorin</t>
  </si>
  <si>
    <t>H1G2J6</t>
  </si>
  <si>
    <t>http://www.collegemv.qc.ca</t>
  </si>
  <si>
    <t>-73.60552899999999</t>
  </si>
  <si>
    <t>45.618066</t>
  </si>
  <si>
    <t>Cégep Marie-Victorin, 7000, rue Marie-Victorin, H1G2J6</t>
  </si>
  <si>
    <t>Marie-Victorin (sect. anglophone) Cégep</t>
  </si>
  <si>
    <t>Cégep Marie-Victorin (section anglophone)</t>
  </si>
  <si>
    <t>http://www.collegemc.qc.ca</t>
  </si>
  <si>
    <t>Marie-Victorin (sect. anglophone) Cégep, 7000, rue Marie-Victorin, H1G2J6</t>
  </si>
  <si>
    <t>Vestechpro, Cen. recher. inno. habille.</t>
  </si>
  <si>
    <t>VESTECHPRO Centre de recherche et d'innovation en habillement</t>
  </si>
  <si>
    <t>Local S-007</t>
  </si>
  <si>
    <t>http://www.vestechpro.com</t>
  </si>
  <si>
    <t>Vestechpro, Cen. recher. inno. habille., 7000, rue Marie-Victorin, H1G2J6</t>
  </si>
  <si>
    <t>Cégep Gérald-Godin</t>
  </si>
  <si>
    <t>15615, boul. Gouin Ouest</t>
  </si>
  <si>
    <t>H9H5K8</t>
  </si>
  <si>
    <t>http://www.cgodin.qc.ca</t>
  </si>
  <si>
    <t>-73.868988</t>
  </si>
  <si>
    <t>45.483381</t>
  </si>
  <si>
    <t>Cégep Gérald-Godin, 15615, boul. Gouin Ouest, H9H5K8</t>
  </si>
  <si>
    <t>Cégep régional de Lanaudière</t>
  </si>
  <si>
    <t>781, rue Notre-Dame</t>
  </si>
  <si>
    <t>Repentigny</t>
  </si>
  <si>
    <t>J5Y1B4</t>
  </si>
  <si>
    <t>Collège régional</t>
  </si>
  <si>
    <t>http://www.cegep-lanaudiere.qc.ca</t>
  </si>
  <si>
    <t>-73.426006</t>
  </si>
  <si>
    <t>45.75983</t>
  </si>
  <si>
    <t>Cégep régional de Lanaudière, 781, rue Notre-Dame, J5Y1B4</t>
  </si>
  <si>
    <t>Cégep rég. Lanaudière à L'Assomption</t>
  </si>
  <si>
    <t>Cégep régional de Lanaudière à L'Assomption</t>
  </si>
  <si>
    <t>180, rue Dorval</t>
  </si>
  <si>
    <t>L'Assomption</t>
  </si>
  <si>
    <t>J5W6C1</t>
  </si>
  <si>
    <t>Collège constituant</t>
  </si>
  <si>
    <t>-73.420818</t>
  </si>
  <si>
    <t>45.828706</t>
  </si>
  <si>
    <t>Cégep rég. Lanaudière à L'Assomption, 180, rue Dorval, J5W6C1</t>
  </si>
  <si>
    <t>Cégep rég. Lanaudière à Terrebonne</t>
  </si>
  <si>
    <t>Cégep régional de Lanaudière à Terrebonne</t>
  </si>
  <si>
    <t>2505, boulevard des Entreprises</t>
  </si>
  <si>
    <t>J6X5S5</t>
  </si>
  <si>
    <t>-73.705615</t>
  </si>
  <si>
    <t>45.720681</t>
  </si>
  <si>
    <t>Cégep rég. Lanaudière à Terrebonne, 2505, boulevard des Entreprises, J6X5S5</t>
  </si>
  <si>
    <t>INÉDI</t>
  </si>
  <si>
    <t>www.inedi.ca</t>
  </si>
  <si>
    <t>INÉDI, 2505, boulevard des Entreprises, J6X5S5</t>
  </si>
  <si>
    <t>Cégep de St-Hyacinthe</t>
  </si>
  <si>
    <t>3000, avenue Boullé</t>
  </si>
  <si>
    <t>J2S1H9</t>
  </si>
  <si>
    <t>http://www.cegepsth.qc.ca/</t>
  </si>
  <si>
    <t>-72.974946</t>
  </si>
  <si>
    <t>45.617512999999995</t>
  </si>
  <si>
    <t>Cégep de St-Hyacinthe, 3000, avenue Boullé, J2S1H9</t>
  </si>
  <si>
    <t>Cintech agroalimentaire</t>
  </si>
  <si>
    <t>3224, rue Sicotte</t>
  </si>
  <si>
    <t>J2S2M2</t>
  </si>
  <si>
    <t>http://www.cintech.ca/</t>
  </si>
  <si>
    <t>Cintech agroalimentaire, 3224, rue Sicotte, J2S2M2</t>
  </si>
  <si>
    <t>Groupe CTT inc.</t>
  </si>
  <si>
    <t>http://www.gcttg.com</t>
  </si>
  <si>
    <t>Groupe CTT inc., 3000, avenue Boullé, J2S1H9</t>
  </si>
  <si>
    <t>CCTT en écologie industrielle</t>
  </si>
  <si>
    <t>Centre de transfert technologique en écologie industrielle, centre J-E. Simard</t>
  </si>
  <si>
    <t>3005, boul. de Tracy</t>
  </si>
  <si>
    <t>J3R1C2</t>
  </si>
  <si>
    <t>www.cttei.qc.ca</t>
  </si>
  <si>
    <t>-73.15035499999999</t>
  </si>
  <si>
    <t>46.016231999999995</t>
  </si>
  <si>
    <t>CCTT en écologie industrielle, 3005, boul. de Tracy, J3R1C2</t>
  </si>
  <si>
    <t>Cégep Saint-Jean-sur-Richelieu</t>
  </si>
  <si>
    <t>30, boul. du Séminaire Nord</t>
  </si>
  <si>
    <t>J3B5J4</t>
  </si>
  <si>
    <t>http://www.cstjean.qc.ca/</t>
  </si>
  <si>
    <t>-73.269883</t>
  </si>
  <si>
    <t>45.297644999999996</t>
  </si>
  <si>
    <t>Cégep Saint-Jean-sur-Richelieu, 30, boul. du Séminaire Nord, J3B5J4</t>
  </si>
  <si>
    <t>St-Jean-sur-Richelieu (anglophone)</t>
  </si>
  <si>
    <t>Cégep St-Jean-sur-Richelieu (militaire anglophone)</t>
  </si>
  <si>
    <t>15, rue Jacques-Cartier Nord</t>
  </si>
  <si>
    <t>J3B8R8</t>
  </si>
  <si>
    <t>-73.25285699999999</t>
  </si>
  <si>
    <t>45.295666</t>
  </si>
  <si>
    <t>St-Jean-sur-Richelieu (anglophone), 15, rue Jacques-Cartier Nord, J3B8R8</t>
  </si>
  <si>
    <t>St-Jean-sur-Richelieu (francophone)</t>
  </si>
  <si>
    <t>Cégep Saint-Jean-sur-Richelieu (militaire francophone)</t>
  </si>
  <si>
    <t>http://www.cstjean.qc.ca</t>
  </si>
  <si>
    <t>St-Jean-sur-Richelieu (francophone), 15, rue Jacques-Cartier Nord, J3B8R8</t>
  </si>
  <si>
    <t>945, chemin de Chambly</t>
  </si>
  <si>
    <t>J4H3M6</t>
  </si>
  <si>
    <t>http://www.cegepmontpetit.ca</t>
  </si>
  <si>
    <t>-73.494198</t>
  </si>
  <si>
    <t>45.53559</t>
  </si>
  <si>
    <t>Cégep Édouard Montpetit, 945, chemin de Chambly, J4H3M6</t>
  </si>
  <si>
    <t>5555, place de la Savane</t>
  </si>
  <si>
    <t>http://ena.cegepmontpetit.ca</t>
  </si>
  <si>
    <t>-73.419651</t>
  </si>
  <si>
    <t>45.522376</t>
  </si>
  <si>
    <t>École nationale d'aérotechnique, 5555, place de la Savane, J3Y8Y9</t>
  </si>
  <si>
    <t>École nation. aérotechni. (anglo.)</t>
  </si>
  <si>
    <t>École nationale d'aérotechnique (anglophone)</t>
  </si>
  <si>
    <t>École nation. aérotechni. (anglo.), 5555, place de la Savane, J3Y8Y9</t>
  </si>
  <si>
    <t>Cégep François-Xavier Garneau</t>
  </si>
  <si>
    <t>1660, boulevard de l'Entente</t>
  </si>
  <si>
    <t>G1S4S3</t>
  </si>
  <si>
    <t>http://www.cegepgarneau.ca</t>
  </si>
  <si>
    <t>-71.263915</t>
  </si>
  <si>
    <t>46.794312999999995</t>
  </si>
  <si>
    <t>Cégep Garneau, 1660, boulevard de l'Entente, G1S4S3</t>
  </si>
  <si>
    <t>Cégep de Matane</t>
  </si>
  <si>
    <t>616, avenue Saint-Rédempteur</t>
  </si>
  <si>
    <t>G4W1L1</t>
  </si>
  <si>
    <t>http://www.cegep-matane.qc.ca</t>
  </si>
  <si>
    <t>-67.497149</t>
  </si>
  <si>
    <t>48.840922</t>
  </si>
  <si>
    <t>Cégep de Matane, 616, avenue Saint-Rédempteur, G4W1L1</t>
  </si>
  <si>
    <t>Cen. mat. étu. col. (Cégep de Matane)</t>
  </si>
  <si>
    <t>Centre matapédien d'études collégiales (Cégep de Matane)</t>
  </si>
  <si>
    <t>www.cegep-matane.qc.ca</t>
  </si>
  <si>
    <t>Cen. mat. étu. col. (Cégep de Matane), 92, rue Desbiens, G5J3P6</t>
  </si>
  <si>
    <t>Centre développement-recherche imag. num</t>
  </si>
  <si>
    <t>Centre de développement et de recherche en imagerie numérique (CDRIN)</t>
  </si>
  <si>
    <t>608, avenue Saint-Rédempteur</t>
  </si>
  <si>
    <t>G4W0E1</t>
  </si>
  <si>
    <t>http://www.cdrin.com/</t>
  </si>
  <si>
    <t>-67.49998699999999</t>
  </si>
  <si>
    <t>48.841294</t>
  </si>
  <si>
    <t>Centre développement-recherche imag. num, 608, avenue Saint-Rédempteur, G4W0E1</t>
  </si>
  <si>
    <t>455, rue Fournier</t>
  </si>
  <si>
    <t>J7Z4V2</t>
  </si>
  <si>
    <t>http://www.cstj.qc.ca/</t>
  </si>
  <si>
    <t>-73.999315</t>
  </si>
  <si>
    <t>45.779602</t>
  </si>
  <si>
    <t>Cégep de Saint-Jérôme, 455, rue Fournier, J7Z4V2</t>
  </si>
  <si>
    <t>Centre études coll. de Mont-Laurier</t>
  </si>
  <si>
    <t>Centre collégial de Mont-Laurier</t>
  </si>
  <si>
    <t>700, rue Parent</t>
  </si>
  <si>
    <t>Mont-Laurier</t>
  </si>
  <si>
    <t>J9L2K1</t>
  </si>
  <si>
    <t>cstj.qc.ca/mt-laurier</t>
  </si>
  <si>
    <t>-75.507708</t>
  </si>
  <si>
    <t>46.560516</t>
  </si>
  <si>
    <t>Centre études coll. de Mont-Laurier, 700, rue Parent, J9L2K1</t>
  </si>
  <si>
    <t>Centre études coll. Mont-Tremblant</t>
  </si>
  <si>
    <t>Centre collégial de Mont-Tremblant</t>
  </si>
  <si>
    <t>619, boul. du Docteur-Gervais</t>
  </si>
  <si>
    <t>Mont-Tremblant</t>
  </si>
  <si>
    <t>J8E2T3</t>
  </si>
  <si>
    <t>www.cstj.qc.ca/mt-tremblant</t>
  </si>
  <si>
    <t>-74.580935</t>
  </si>
  <si>
    <t>46.122057999999996</t>
  </si>
  <si>
    <t>Centre études coll. Mont-Tremblant, 619, boul. du Docteur-Gervais, J8E2T3</t>
  </si>
  <si>
    <t>Centre de développement des composites</t>
  </si>
  <si>
    <t>Centre de développement des composites du Québec (CDCQ)</t>
  </si>
  <si>
    <t>475, rue Fournier</t>
  </si>
  <si>
    <t>Local J202</t>
  </si>
  <si>
    <t>http://www.cstj.qc.ca    et    www.cdcq.qc.ca</t>
  </si>
  <si>
    <t>45.779584</t>
  </si>
  <si>
    <t>Centre de développement des composites, 475, rue Fournier, J7Z4V2</t>
  </si>
  <si>
    <t>Institut du véhicule innovant</t>
  </si>
  <si>
    <t>Local J205</t>
  </si>
  <si>
    <t>www.ivisolutions.ca</t>
  </si>
  <si>
    <t>Institut du véhicule innovant, 475, rue Fournier, J7Z4V2</t>
  </si>
  <si>
    <t>1111, rue Lapierre</t>
  </si>
  <si>
    <t>H8N2J4</t>
  </si>
  <si>
    <t>http://www.claurendeau.qc.ca/</t>
  </si>
  <si>
    <t>-73.607135</t>
  </si>
  <si>
    <t>45.436685</t>
  </si>
  <si>
    <t>Cégep André-Laurendeau, 1111, rue Lapierre, H8N2J4</t>
  </si>
  <si>
    <t>Centre en aérospatiale</t>
  </si>
  <si>
    <t>Centre technologique en aérospatiale C.T.A.</t>
  </si>
  <si>
    <t>5555, Place de la Savane</t>
  </si>
  <si>
    <t>http://www.aerospatiale.org</t>
  </si>
  <si>
    <t>Centre en aérospatiale, 5555, Place de la Savane, J3Y8Y9</t>
  </si>
  <si>
    <t>Cégep rég.  Lanaudière à Joliette</t>
  </si>
  <si>
    <t>Cégep régional de Lanaudière à Joliette</t>
  </si>
  <si>
    <t>20, rue Saint-Charles Sud</t>
  </si>
  <si>
    <t>J6E4T1</t>
  </si>
  <si>
    <t>-73.435402</t>
  </si>
  <si>
    <t>46.02699</t>
  </si>
  <si>
    <t>Cégep rég.  Lanaudière à Joliette, 20, rue Saint-Charles Sud, J6E4T1</t>
  </si>
  <si>
    <t>Cégep Lionel Groulx</t>
  </si>
  <si>
    <t>100, rue Duquet</t>
  </si>
  <si>
    <t>Sainte-Thérèse</t>
  </si>
  <si>
    <t>J7E3G6</t>
  </si>
  <si>
    <t>http://www.clg.qc.ca/</t>
  </si>
  <si>
    <t>-73.842852</t>
  </si>
  <si>
    <t>45.642573999999996</t>
  </si>
  <si>
    <t>Cégep Lionel Groulx, 100, rue Duquet, J7E3G6</t>
  </si>
  <si>
    <t>Centre d'innovation en microélectronique</t>
  </si>
  <si>
    <t>Centre d'innovation en microélectronique du Québec (CIMEQ)</t>
  </si>
  <si>
    <t>150, rue Duquet</t>
  </si>
  <si>
    <t>J7E5B3</t>
  </si>
  <si>
    <t>http://www.cimeq.qc.ca</t>
  </si>
  <si>
    <t>-73.842503</t>
  </si>
  <si>
    <t>45.644211</t>
  </si>
  <si>
    <t>Centre d'innovation en microélectronique, 150, rue Duquet, J7E5B3</t>
  </si>
  <si>
    <t>625, avenue Sainte-Croix</t>
  </si>
  <si>
    <t>H4L3X7</t>
  </si>
  <si>
    <t>http://www.cegepsl.qc.ca/</t>
  </si>
  <si>
    <t>-73.671798</t>
  </si>
  <si>
    <t>45.512840999999995</t>
  </si>
  <si>
    <t>Cégep de Saint-Laurent, 625, avenue Sainte-Croix, H4L3X7</t>
  </si>
  <si>
    <t>Centre des technologies de l'eau</t>
  </si>
  <si>
    <t>696, avenue Sainte-Croix</t>
  </si>
  <si>
    <t>H4L3Y2</t>
  </si>
  <si>
    <t>www.cegep-st-laurent.qc.ca</t>
  </si>
  <si>
    <t>-73.674459</t>
  </si>
  <si>
    <t>45.51254</t>
  </si>
  <si>
    <t>Centre des technologies de l'eau, 696, avenue Sainte-Croix, H4L3Y2</t>
  </si>
  <si>
    <t>Cégep d'Ahuntsic</t>
  </si>
  <si>
    <t>9155, rue Saint-Hubert</t>
  </si>
  <si>
    <t>H2M1Y8</t>
  </si>
  <si>
    <t>http://www.collegeahuntsic.qc.ca/</t>
  </si>
  <si>
    <t>-73.64214</t>
  </si>
  <si>
    <t>45.552313</t>
  </si>
  <si>
    <t>Cégep d'Ahuntsic, 9155, rue Saint-Hubert, H2M1Y8</t>
  </si>
  <si>
    <t>Institut des communications graphiques</t>
  </si>
  <si>
    <t>Institut des communications graphiques et de l'imprimabilité</t>
  </si>
  <si>
    <t>999, avenue Émile-Journault Est</t>
  </si>
  <si>
    <t>H2M2E2</t>
  </si>
  <si>
    <t>http://www.icgq.qc.ca/</t>
  </si>
  <si>
    <t>-73.640199</t>
  </si>
  <si>
    <t>45.551505</t>
  </si>
  <si>
    <t>Institut des communications graphiques, 999, avenue Émile-Journault Est, H2M2E2</t>
  </si>
  <si>
    <t>Cégep de Bois-de-Boulogne</t>
  </si>
  <si>
    <t>10555, avenue de Bois-de-Boulogne</t>
  </si>
  <si>
    <t>H4N1L4</t>
  </si>
  <si>
    <t>http://www.bdeb.qc.ca/</t>
  </si>
  <si>
    <t>-73.67490099999999</t>
  </si>
  <si>
    <t>45.537301</t>
  </si>
  <si>
    <t>Cégep de Bois-de-Boulogne, 10555, avenue de Bois-de-Boulogne, H4N1L4</t>
  </si>
  <si>
    <t>6400, 16e Avenue</t>
  </si>
  <si>
    <t>H1X2S9</t>
  </si>
  <si>
    <t>http://www.crosemont.qc.ca/</t>
  </si>
  <si>
    <t>-73.582151</t>
  </si>
  <si>
    <t>45.557069</t>
  </si>
  <si>
    <t>Cégep de Rosemont, 6400, 16e Avenue, H1X2S9</t>
  </si>
  <si>
    <t>Cégep à distance (Rosemont)</t>
  </si>
  <si>
    <t>Cégep à distance</t>
  </si>
  <si>
    <t>6300, 16e Avenue</t>
  </si>
  <si>
    <t>http://www.cegepadistance.ca</t>
  </si>
  <si>
    <t>-73.58053199999999</t>
  </si>
  <si>
    <t>45.557437</t>
  </si>
  <si>
    <t>Cégep à distance (Rosemont), 6300, 16e Avenue, H1X2S9</t>
  </si>
  <si>
    <t>Institut d'innovation en logistique</t>
  </si>
  <si>
    <t>Institut d'innovation en logistique du Québec (IILQ)</t>
  </si>
  <si>
    <t>Bureau 1.043</t>
  </si>
  <si>
    <t>www.innovationlogistique.com</t>
  </si>
  <si>
    <t>Institut d'innovation en logistique, 1111, rue Lapierre, H8N2J4</t>
  </si>
  <si>
    <t>Cégep Montmorency</t>
  </si>
  <si>
    <t>475, boulevard de l'Avenir</t>
  </si>
  <si>
    <t>H7N5H9</t>
  </si>
  <si>
    <t>http://www.cmontmorency.qc.ca/</t>
  </si>
  <si>
    <t>-73.718642</t>
  </si>
  <si>
    <t>45.559943</t>
  </si>
  <si>
    <t>Cégep Montmorency, 475, boulevard de l'Avenir, H7N5H9</t>
  </si>
  <si>
    <t>Cégep de Baie-Comeau</t>
  </si>
  <si>
    <t>537, boulevard Blanche</t>
  </si>
  <si>
    <t>G5C2B2</t>
  </si>
  <si>
    <t>http://www.cegep-baie-comeau.qc.ca</t>
  </si>
  <si>
    <t>-68.2617</t>
  </si>
  <si>
    <t>49.186302999999995</t>
  </si>
  <si>
    <t>Cégep de Baie-Comeau, 537, boulevard Blanche, G5C2B2</t>
  </si>
  <si>
    <t>175, rue De La Vérendrye</t>
  </si>
  <si>
    <t>G4R5B7</t>
  </si>
  <si>
    <t>http://www.cegep-sept-iles.qc.ca/</t>
  </si>
  <si>
    <t>-66.354666</t>
  </si>
  <si>
    <t>50.227075</t>
  </si>
  <si>
    <t>Cégep de Sept-Îles, 175, rue De La Vérendrye, G4R5B7</t>
  </si>
  <si>
    <t>Sept-Îles (section anglophone), Cégep de</t>
  </si>
  <si>
    <t>Cégep de Sept-Îles (section anglophone)</t>
  </si>
  <si>
    <t>Sept-Îles (section anglophone), Cégep de, 175, rue De La Vérendrye, G4R5B7</t>
  </si>
  <si>
    <t>Institut technologique de maintenance in</t>
  </si>
  <si>
    <t>Institut technologique de maintenance industrielle</t>
  </si>
  <si>
    <t>www.cegep-sept-iles.qc.ca</t>
  </si>
  <si>
    <t>Institut technologique de maintenance in, 175, rue De La Vérendrye, G4R5B7</t>
  </si>
  <si>
    <t>Centre expér. dévelop. en forêt boréale</t>
  </si>
  <si>
    <t>Centre d'expérimentation et de développement en forêt boréale (CEDFOB)</t>
  </si>
  <si>
    <t>www.cedfob.qc.ca</t>
  </si>
  <si>
    <t>Centre expér. dévelop. en forêt boréale, 537, boulevard Blanche, G5C2B2</t>
  </si>
  <si>
    <t>Collège d'Alma</t>
  </si>
  <si>
    <t>675, boulevard Auger Ouest</t>
  </si>
  <si>
    <t>G8B2B7</t>
  </si>
  <si>
    <t>http://www.collegealma.ca/</t>
  </si>
  <si>
    <t>-71.654535</t>
  </si>
  <si>
    <t>48.545308</t>
  </si>
  <si>
    <t>Collège d'Alma, 675, boulevard Auger Ouest, G8B2B7</t>
  </si>
  <si>
    <t>http://www.cegep-chicoutimi.qc.ca/</t>
  </si>
  <si>
    <t>Cégep de Chicoutimi, 534, rue Jacques-Cartier Est, G7H1Z6</t>
  </si>
  <si>
    <t>2505, rue Saint-Hubert</t>
  </si>
  <si>
    <t>http://www.cegepjonquiere.ca</t>
  </si>
  <si>
    <t>-71.248379</t>
  </si>
  <si>
    <t>48.406096999999995</t>
  </si>
  <si>
    <t>Cégep de Jonquière, 2505, rue Saint-Hubert, G7X7W2</t>
  </si>
  <si>
    <t>Cégep de St-Félicien</t>
  </si>
  <si>
    <t>http://www.cegepstfe.ca</t>
  </si>
  <si>
    <t>Cégep de Saint-Félicien, 1105, boulevard Hamel, G8K2R8</t>
  </si>
  <si>
    <t>Cégep à distance international</t>
  </si>
  <si>
    <t>6300, 6e Avenue</t>
  </si>
  <si>
    <t>Cégep à distance (Rosemont), 6300, 6e Avenue, H1X2S9</t>
  </si>
  <si>
    <t>Cégep à distance (anglophone)</t>
  </si>
  <si>
    <t>http://www.cepegadistance.ca</t>
  </si>
  <si>
    <t>Cen.étu. respons. socia. écocitoyen.</t>
  </si>
  <si>
    <t>Centre d'étude en responsabilité sociale et écocitoyenneté (CÉRSÉ)</t>
  </si>
  <si>
    <t>www.crosemont.qc.ca</t>
  </si>
  <si>
    <t>Cen.étu. respons. socia. écocitoyen., 6400, 16e Avenue, H1X2S9</t>
  </si>
  <si>
    <t>3800, rue Sherbrooke Est</t>
  </si>
  <si>
    <t>H1X2A2</t>
  </si>
  <si>
    <t>http://www.cmaisonneuve.qc.ca/</t>
  </si>
  <si>
    <t>-73.553426</t>
  </si>
  <si>
    <t>45.551041</t>
  </si>
  <si>
    <t>Cégep de Maisonneuve, 3800, rue Sherbrooke Est, H1X2A2</t>
  </si>
  <si>
    <t>Centre d'études en procédés chimiques</t>
  </si>
  <si>
    <t>Centre d'études en procédés chimiques du Québec (CÉPROCQ)</t>
  </si>
  <si>
    <t>6220, rue Sherbrooke Est</t>
  </si>
  <si>
    <t>H1N1C1</t>
  </si>
  <si>
    <t>http://www.cmaisonneuve.qc.ca/icp/ceprocq.html</t>
  </si>
  <si>
    <t>-73.544848</t>
  </si>
  <si>
    <t>45.578775</t>
  </si>
  <si>
    <t>Centre d'études en procédés chimiques, 6220, rue Sherbrooke Est, H1N1C1</t>
  </si>
  <si>
    <t>Institut des emballages et du génie ali.</t>
  </si>
  <si>
    <t>Institut de technologie des emballages et du génie alimentaire - ITEGA</t>
  </si>
  <si>
    <t>Institut des emballages et du génie ali., 6220, rue Sherbrooke Est, H1N1C1</t>
  </si>
  <si>
    <t>Institut recherche intégration</t>
  </si>
  <si>
    <t>Institut de recherche sur l'intégration professionnelle des immigrants (IRIPI)</t>
  </si>
  <si>
    <t>www.cmaisonneuve.qc.ca</t>
  </si>
  <si>
    <t>Institut recherche intégration, 3800, rue Sherbrooke Est, H1X2A2</t>
  </si>
  <si>
    <t>255, rue Ontario Est</t>
  </si>
  <si>
    <t>H2X1X6</t>
  </si>
  <si>
    <t>http://www.cvm.qc.ca/</t>
  </si>
  <si>
    <t>-73.566696</t>
  </si>
  <si>
    <t>45.514471</t>
  </si>
  <si>
    <t>Cégep du Vieux Montréal, 255, rue Ontario Est, H2X1X6</t>
  </si>
  <si>
    <t>Centre de recherche pour l'inclusion des</t>
  </si>
  <si>
    <t>CRISPESH - Centre de recherche pour l'inclusion des personnes en situation de handicap</t>
  </si>
  <si>
    <t>www.cvm.qc.ca</t>
  </si>
  <si>
    <t>Centre de recherche pour l'inclusion des, 255, rue Ontario Est, H2X1X6</t>
  </si>
  <si>
    <t>Cégep de Valleyfield</t>
  </si>
  <si>
    <t>169, rue Champlain</t>
  </si>
  <si>
    <t>Salaberry-de-Valleyfield</t>
  </si>
  <si>
    <t>J6T1X6</t>
  </si>
  <si>
    <t>http://www.colval.qc.ca/</t>
  </si>
  <si>
    <t>-74.133202</t>
  </si>
  <si>
    <t>45.253022</t>
  </si>
  <si>
    <t>Cégep de Valleyfield, 169, rue Champlain, J6T1X6</t>
  </si>
  <si>
    <r>
      <t>Indexation des barèmes - 1</t>
    </r>
    <r>
      <rPr>
        <b/>
        <i/>
        <vertAlign val="superscript"/>
        <sz val="14"/>
        <color theme="1"/>
        <rFont val="Calibri"/>
        <family val="2"/>
      </rPr>
      <t>er</t>
    </r>
    <r>
      <rPr>
        <b/>
        <i/>
        <sz val="14"/>
        <color theme="1"/>
        <rFont val="Calibri"/>
        <family val="2"/>
      </rPr>
      <t xml:space="preserve"> juin 2025</t>
    </r>
  </si>
  <si>
    <r>
      <t>17.05 $ pour le 1</t>
    </r>
    <r>
      <rPr>
        <b/>
        <vertAlign val="superscript"/>
        <sz val="12"/>
        <color theme="1"/>
        <rFont val="Calibri Light"/>
        <family val="2"/>
      </rPr>
      <t>er</t>
    </r>
    <r>
      <rPr>
        <b/>
        <sz val="12"/>
        <color theme="1"/>
        <rFont val="Calibri Light"/>
        <family val="2"/>
      </rPr>
      <t xml:space="preserve"> enfant et de 8,85 $ additionnels pour chaque enfant.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</si>
</sst>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#,##0.00\ &quot;$&quot;_);[Red]\(#,##0.00\ &quot;$&quot;\)"/>
    <numFmt numFmtId="164" formatCode="#,##0.00\ &quot;$&quot;"/>
    <numFmt numFmtId="165" formatCode="[$-C0C]d\ mmm\ yyyy;@"/>
    <numFmt numFmtId="166" formatCode="[$-F800]dddd\,\ mmmm\ dd\,\ yyyy"/>
    <numFmt numFmtId="167" formatCode="dddd\ "/>
    <numFmt numFmtId="168" formatCode="&quot;Max: &quot;\ #,##0.00\ &quot;$&quot;"/>
    <numFmt numFmtId="169" formatCode="dddd\ &quot;le &quot;dd/mmm/yy"/>
    <numFmt numFmtId="170" formatCode="[$-C0C]d\ mmm\ ;@"/>
    <numFmt numFmtId="171" formatCode="dddd\ dd/mmm/yy"/>
    <numFmt numFmtId="172" formatCode="0.0&quot; Km&quot;"/>
    <numFmt numFmtId="173" formatCode=";;;"/>
    <numFmt numFmtId="174" formatCode="#,###&quot; Km&quot;"/>
    <numFmt numFmtId="175" formatCode="dddd\ yyyy/mm/dd"/>
    <numFmt numFmtId="176" formatCode="dddd\ mmmm\ dd\,\ yyyy"/>
    <numFmt numFmtId="177" formatCode="#,##0.0&quot; Km&quot;"/>
    <numFmt numFmtId="178" formatCode="ddd\ dd/mmm\ yy"/>
    <numFmt numFmtId="179" formatCode="#,##0.000\ &quot;$&quot;"/>
  </numFmts>
  <fonts count="51" x14ac:knownFonts="1">
    <font>
      <sz val="11"/>
      <color theme="1"/>
      <name val="Tw Cen MT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Tw Cen MT"/>
      <family val="2"/>
      <scheme val="major"/>
    </font>
    <font>
      <b/>
      <sz val="11"/>
      <color theme="1"/>
      <name val="Calibri"/>
      <family val="2"/>
    </font>
    <font>
      <sz val="8"/>
      <color theme="3" tint="0.59996337778862885"/>
      <name val="Tw Cen MT"/>
      <family val="2"/>
      <scheme val="minor"/>
    </font>
    <font>
      <sz val="8"/>
      <color theme="3"/>
      <name val="Tw Cen MT"/>
      <family val="2"/>
      <scheme val="minor"/>
    </font>
    <font>
      <sz val="8"/>
      <color theme="3" tint="0.79998168889431442"/>
      <name val="Tw Cen MT"/>
      <family val="2"/>
      <scheme val="minor"/>
    </font>
    <font>
      <b/>
      <i/>
      <sz val="14"/>
      <color theme="1"/>
      <name val="Calibri"/>
      <family val="2"/>
    </font>
    <font>
      <b/>
      <i/>
      <vertAlign val="superscript"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24"/>
      <color theme="4"/>
      <name val="Calibri"/>
      <family val="2"/>
    </font>
    <font>
      <sz val="24"/>
      <color theme="9" tint="-0.24997711111789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</font>
    <font>
      <b/>
      <sz val="14"/>
      <color theme="5" tint="-0.249977111117893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4"/>
      <name val="Calibri"/>
      <family val="2"/>
    </font>
    <font>
      <sz val="14"/>
      <color rgb="FF0070C0"/>
      <name val="Calibri"/>
      <family val="2"/>
    </font>
    <font>
      <sz val="14"/>
      <color theme="3" tint="0.59996337778862885"/>
      <name val="Calibri"/>
      <family val="2"/>
    </font>
    <font>
      <b/>
      <sz val="11"/>
      <name val="Calibri"/>
      <family val="2"/>
    </font>
    <font>
      <b/>
      <sz val="14"/>
      <color theme="9" tint="-0.249977111117893"/>
      <name val="Calibri"/>
      <family val="2"/>
    </font>
    <font>
      <b/>
      <sz val="14"/>
      <color theme="1"/>
      <name val="Calibri"/>
      <family val="2"/>
    </font>
    <font>
      <sz val="14"/>
      <color theme="9" tint="-0.249977111117893"/>
      <name val="Calibri"/>
      <family val="2"/>
    </font>
    <font>
      <sz val="14"/>
      <color rgb="FF333333"/>
      <name val="Calibri"/>
      <family val="2"/>
    </font>
    <font>
      <sz val="11"/>
      <color theme="0"/>
      <name val="Calibri"/>
      <family val="2"/>
    </font>
    <font>
      <vertAlign val="superscript"/>
      <sz val="11"/>
      <color theme="1"/>
      <name val="Tw Cen MT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</font>
    <font>
      <b/>
      <sz val="14"/>
      <color rgb="FF7030A0"/>
      <name val="Calibri"/>
      <family val="2"/>
    </font>
    <font>
      <sz val="11"/>
      <color rgb="FF7030A0"/>
      <name val="Calibri"/>
      <family val="2"/>
    </font>
    <font>
      <u/>
      <sz val="14"/>
      <color theme="10"/>
      <name val="Tw Cen MT"/>
      <family val="2"/>
      <scheme val="minor"/>
    </font>
    <font>
      <sz val="14"/>
      <color rgb="FF7030A0"/>
      <name val="Calibri"/>
      <family val="2"/>
    </font>
    <font>
      <sz val="14"/>
      <color theme="1"/>
      <name val="Tw Cen MT"/>
      <family val="2"/>
      <scheme val="minor"/>
    </font>
    <font>
      <u/>
      <sz val="14"/>
      <color theme="10"/>
      <name val="Calibri"/>
      <family val="2"/>
    </font>
    <font>
      <sz val="14"/>
      <color rgb="FF37474F"/>
      <name val="Calibri"/>
      <family val="2"/>
    </font>
    <font>
      <b/>
      <sz val="14"/>
      <color theme="1"/>
      <name val="Tw Cen MT"/>
      <family val="2"/>
      <scheme val="minor"/>
    </font>
    <font>
      <sz val="11"/>
      <name val="Calibri"/>
      <family val="2"/>
    </font>
    <font>
      <sz val="14"/>
      <color theme="3"/>
      <name val="Calibri"/>
      <family val="2"/>
    </font>
    <font>
      <sz val="6"/>
      <color rgb="FF333333"/>
      <name val="Tahoma"/>
      <family val="2"/>
    </font>
    <font>
      <b/>
      <sz val="14"/>
      <color rgb="FFFF0000"/>
      <name val="Calibri"/>
      <family val="2"/>
    </font>
    <font>
      <b/>
      <sz val="12"/>
      <color theme="1"/>
      <name val="Calibri Light"/>
      <family val="2"/>
    </font>
    <font>
      <b/>
      <vertAlign val="superscript"/>
      <sz val="12"/>
      <color theme="1"/>
      <name val="Calibri Light"/>
      <family val="2"/>
    </font>
    <font>
      <sz val="11"/>
      <name val="Tw Cen MT"/>
      <family val="2"/>
      <scheme val="minor"/>
    </font>
    <font>
      <sz val="14"/>
      <color rgb="FFFF0000"/>
      <name val="Tw Cen MT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</fills>
  <borders count="19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medium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ck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ck">
        <color auto="1"/>
      </left>
      <right style="dashed">
        <color theme="0" tint="-0.499984740745262"/>
      </right>
      <top/>
      <bottom/>
      <diagonal/>
    </border>
    <border>
      <left style="thick">
        <color auto="1"/>
      </left>
      <right style="dashed">
        <color theme="0" tint="-0.499984740745262"/>
      </right>
      <top style="thick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ck">
        <color auto="1"/>
      </top>
      <bottom/>
      <diagonal/>
    </border>
    <border>
      <left style="dashed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theme="0" tint="-0.499984740745262"/>
      </right>
      <top style="double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ouble">
        <color auto="1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ouble">
        <color auto="1"/>
      </top>
      <bottom style="dashed">
        <color theme="0" tint="-0.499984740745262"/>
      </bottom>
      <diagonal/>
    </border>
    <border>
      <left style="dashed">
        <color theme="0" tint="-0.499984740745262"/>
      </left>
      <right style="thick">
        <color auto="1"/>
      </right>
      <top style="double">
        <color auto="1"/>
      </top>
      <bottom style="dashed">
        <color theme="0" tint="-0.499984740745262"/>
      </bottom>
      <diagonal/>
    </border>
    <border>
      <left style="thick">
        <color auto="1"/>
      </left>
      <right style="dashed">
        <color theme="0" tint="-0.499984740745262"/>
      </right>
      <top/>
      <bottom style="double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ouble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ouble">
        <color auto="1"/>
      </bottom>
      <diagonal/>
    </border>
    <border>
      <left style="dashed">
        <color theme="0" tint="-0.499984740745262"/>
      </left>
      <right style="thick">
        <color auto="1"/>
      </right>
      <top style="dashed">
        <color theme="0" tint="-0.499984740745262"/>
      </top>
      <bottom style="double">
        <color auto="1"/>
      </bottom>
      <diagonal/>
    </border>
    <border>
      <left style="thick">
        <color auto="1"/>
      </left>
      <right style="dashed">
        <color theme="0" tint="-0.499984740745262"/>
      </right>
      <top style="double">
        <color auto="1"/>
      </top>
      <bottom style="thick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ouble">
        <color auto="1"/>
      </top>
      <bottom style="thick">
        <color auto="1"/>
      </bottom>
      <diagonal/>
    </border>
    <border>
      <left style="dashed">
        <color theme="0" tint="-0.499984740745262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3" tint="0.79995117038483843"/>
      </left>
      <right/>
      <top style="thick">
        <color theme="3" tint="0.79995117038483843"/>
      </top>
      <bottom style="medium">
        <color theme="3" tint="0.79992065187536243"/>
      </bottom>
      <diagonal/>
    </border>
    <border>
      <left/>
      <right/>
      <top style="thick">
        <color theme="3" tint="0.79995117038483843"/>
      </top>
      <bottom style="medium">
        <color theme="3" tint="0.79992065187536243"/>
      </bottom>
      <diagonal/>
    </border>
    <border>
      <left/>
      <right style="thick">
        <color theme="3" tint="0.79995117038483843"/>
      </right>
      <top style="thick">
        <color theme="3" tint="0.79995117038483843"/>
      </top>
      <bottom style="medium">
        <color theme="3" tint="0.79992065187536243"/>
      </bottom>
      <diagonal/>
    </border>
    <border>
      <left style="thick">
        <color theme="3" tint="0.79995117038483843"/>
      </left>
      <right/>
      <top style="medium">
        <color theme="3" tint="0.79992065187536243"/>
      </top>
      <bottom style="thick">
        <color theme="3" tint="0.79995117038483843"/>
      </bottom>
      <diagonal/>
    </border>
    <border>
      <left/>
      <right/>
      <top style="medium">
        <color theme="3" tint="0.79992065187536243"/>
      </top>
      <bottom style="thick">
        <color theme="3" tint="0.79995117038483843"/>
      </bottom>
      <diagonal/>
    </border>
    <border>
      <left/>
      <right style="thick">
        <color theme="3" tint="0.79995117038483843"/>
      </right>
      <top style="medium">
        <color theme="3" tint="0.79992065187536243"/>
      </top>
      <bottom style="thick">
        <color theme="3" tint="0.79995117038483843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ouble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 diagonalUp="1" diagonalDown="1">
      <left style="dashed">
        <color theme="0" tint="-0.499984740745262"/>
      </left>
      <right style="medium">
        <color auto="1"/>
      </right>
      <top style="dashed">
        <color theme="0" tint="-0.499984740745262"/>
      </top>
      <bottom style="double">
        <color auto="1"/>
      </bottom>
      <diagonal style="dashed">
        <color theme="0" tint="-0.499984740745262"/>
      </diagonal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 style="double">
        <color auto="1"/>
      </left>
      <right style="thin">
        <color auto="1"/>
      </right>
      <top style="thick">
        <color rgb="FFFF0000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rgb="FFFFC000"/>
      </bottom>
      <diagonal/>
    </border>
    <border>
      <left style="thick">
        <color rgb="FFFFC000"/>
      </left>
      <right style="thick">
        <color rgb="FFFFC000"/>
      </right>
      <top/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 style="thick">
        <color rgb="FFFFC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rgb="FFFFC000"/>
      </right>
      <top style="thin">
        <color rgb="FFFFC000"/>
      </top>
      <bottom/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double">
        <color rgb="FFFF0000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double">
        <color rgb="FFFF0000"/>
      </top>
      <bottom style="thin">
        <color auto="1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double">
        <color rgb="FF7030A0"/>
      </right>
      <top/>
      <bottom style="thick">
        <color rgb="FF7030A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7030A0"/>
      </right>
      <top style="thick">
        <color rgb="FF7030A0"/>
      </top>
      <bottom style="thin">
        <color auto="1"/>
      </bottom>
      <diagonal/>
    </border>
    <border>
      <left style="thick">
        <color rgb="FFFF0000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7030A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00B0F0"/>
      </right>
      <top style="thick">
        <color rgb="FF00B0F0"/>
      </top>
      <bottom style="thin">
        <color auto="1"/>
      </bottom>
      <diagonal/>
    </border>
    <border>
      <left style="thick">
        <color rgb="FFFF0000"/>
      </left>
      <right style="thick">
        <color rgb="FF00B0F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double">
        <color rgb="FFFF0000"/>
      </top>
      <bottom style="thin">
        <color auto="1"/>
      </bottom>
      <diagonal/>
    </border>
    <border>
      <left style="thick">
        <color rgb="FFFF0000"/>
      </left>
      <right style="thick">
        <color theme="9" tint="0.39994506668294322"/>
      </right>
      <top style="double">
        <color theme="9" tint="0.39994506668294322"/>
      </top>
      <bottom style="thin">
        <color auto="1"/>
      </bottom>
      <diagonal/>
    </border>
    <border>
      <left style="thick">
        <color rgb="FFFF0000"/>
      </left>
      <right style="thick">
        <color theme="9" tint="0.39994506668294322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rgb="FF7030A0"/>
      </left>
      <right/>
      <top/>
      <bottom/>
      <diagonal/>
    </border>
    <border>
      <left style="double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double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/>
      <right/>
      <top style="thick">
        <color rgb="FF00B0F0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ck">
        <color rgb="FF7030A0"/>
      </bottom>
      <diagonal/>
    </border>
    <border>
      <left style="dashed">
        <color theme="0" tint="-0.499984740745262"/>
      </left>
      <right style="medium">
        <color auto="1"/>
      </right>
      <top style="dashed">
        <color theme="0" tint="-0.499984740745262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double">
        <color rgb="FF00B0F0"/>
      </top>
      <bottom style="thick">
        <color rgb="FF00B0F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FFC000"/>
      </left>
      <right style="thick">
        <color rgb="FFFFC000"/>
      </right>
      <top style="double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rgb="FF00B050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rgb="FF00B050"/>
      </right>
      <top/>
      <bottom/>
      <diagonal/>
    </border>
    <border>
      <left style="thick">
        <color rgb="FFFFC000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n">
        <color rgb="FFFFC000"/>
      </top>
      <bottom style="thin">
        <color rgb="FFFFC000"/>
      </bottom>
      <diagonal/>
    </border>
    <border>
      <left style="thick">
        <color rgb="FFFFC000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left"/>
    </xf>
    <xf numFmtId="14" fontId="7" fillId="0" borderId="0" applyFont="0" applyFill="0" applyBorder="0" applyAlignment="0" applyProtection="0"/>
    <xf numFmtId="0" fontId="8" fillId="0" borderId="1" applyNumberFormat="0" applyFill="0" applyProtection="0">
      <alignment vertical="top" wrapText="1"/>
    </xf>
    <xf numFmtId="0" fontId="2" fillId="7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450">
    <xf numFmtId="0" fontId="0" fillId="0" borderId="0" xfId="0"/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wrapText="1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3" fillId="0" borderId="0" xfId="0" applyFont="1"/>
    <xf numFmtId="164" fontId="17" fillId="5" borderId="24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17" xfId="0" applyFont="1" applyFill="1" applyBorder="1" applyAlignment="1">
      <alignment horizontal="left" vertical="center" wrapText="1"/>
    </xf>
    <xf numFmtId="168" fontId="19" fillId="2" borderId="0" xfId="0" applyNumberFormat="1" applyFont="1" applyFill="1" applyAlignment="1">
      <alignment vertical="center"/>
    </xf>
    <xf numFmtId="0" fontId="19" fillId="3" borderId="17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24" fillId="4" borderId="26" xfId="5" applyFont="1" applyFill="1" applyBorder="1" applyAlignment="1">
      <alignment horizontal="left" vertical="center"/>
    </xf>
    <xf numFmtId="0" fontId="24" fillId="4" borderId="27" xfId="5" applyFont="1" applyFill="1" applyBorder="1" applyAlignment="1">
      <alignment horizontal="left" vertical="center"/>
    </xf>
    <xf numFmtId="0" fontId="23" fillId="4" borderId="28" xfId="0" applyFont="1" applyFill="1" applyBorder="1" applyAlignment="1">
      <alignment vertical="center"/>
    </xf>
    <xf numFmtId="0" fontId="23" fillId="4" borderId="29" xfId="0" applyFont="1" applyFill="1" applyBorder="1" applyAlignment="1">
      <alignment vertical="center"/>
    </xf>
    <xf numFmtId="49" fontId="24" fillId="4" borderId="29" xfId="0" applyNumberFormat="1" applyFont="1" applyFill="1" applyBorder="1" applyAlignment="1">
      <alignment vertical="center"/>
    </xf>
    <xf numFmtId="0" fontId="24" fillId="4" borderId="29" xfId="0" applyFont="1" applyFill="1" applyBorder="1" applyAlignment="1">
      <alignment vertical="center"/>
    </xf>
    <xf numFmtId="0" fontId="24" fillId="4" borderId="30" xfId="0" applyFont="1" applyFill="1" applyBorder="1" applyAlignment="1">
      <alignment vertical="center"/>
    </xf>
    <xf numFmtId="0" fontId="25" fillId="0" borderId="0" xfId="2" applyFont="1">
      <alignment horizontal="right"/>
    </xf>
    <xf numFmtId="166" fontId="17" fillId="3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9" fillId="0" borderId="0" xfId="1" applyFont="1" applyAlignment="1">
      <alignment horizontal="center" vertical="center"/>
    </xf>
    <xf numFmtId="0" fontId="19" fillId="4" borderId="13" xfId="0" applyFont="1" applyFill="1" applyBorder="1" applyAlignment="1">
      <alignment vertical="center" wrapText="1"/>
    </xf>
    <xf numFmtId="172" fontId="19" fillId="4" borderId="13" xfId="0" applyNumberFormat="1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164" fontId="19" fillId="4" borderId="13" xfId="0" applyNumberFormat="1" applyFont="1" applyFill="1" applyBorder="1" applyAlignment="1">
      <alignment vertical="center" wrapText="1"/>
    </xf>
    <xf numFmtId="164" fontId="19" fillId="4" borderId="14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4" borderId="3" xfId="0" applyFont="1" applyFill="1" applyBorder="1" applyAlignment="1">
      <alignment vertical="center" wrapText="1"/>
    </xf>
    <xf numFmtId="172" fontId="19" fillId="4" borderId="3" xfId="0" applyNumberFormat="1" applyFont="1" applyFill="1" applyBorder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164" fontId="19" fillId="4" borderId="3" xfId="0" applyNumberFormat="1" applyFont="1" applyFill="1" applyBorder="1" applyAlignment="1">
      <alignment vertical="center" wrapText="1"/>
    </xf>
    <xf numFmtId="164" fontId="19" fillId="4" borderId="6" xfId="0" applyNumberFormat="1" applyFont="1" applyFill="1" applyBorder="1" applyAlignment="1">
      <alignment vertical="center" wrapText="1"/>
    </xf>
    <xf numFmtId="164" fontId="19" fillId="4" borderId="35" xfId="0" applyNumberFormat="1" applyFont="1" applyFill="1" applyBorder="1" applyAlignment="1">
      <alignment vertical="center" wrapText="1"/>
    </xf>
    <xf numFmtId="0" fontId="19" fillId="4" borderId="17" xfId="0" applyFont="1" applyFill="1" applyBorder="1" applyAlignment="1">
      <alignment vertical="center" wrapText="1"/>
    </xf>
    <xf numFmtId="172" fontId="19" fillId="4" borderId="17" xfId="0" applyNumberFormat="1" applyFont="1" applyFill="1" applyBorder="1" applyAlignment="1">
      <alignment vertical="center" wrapText="1"/>
    </xf>
    <xf numFmtId="164" fontId="19" fillId="2" borderId="33" xfId="0" applyNumberFormat="1" applyFont="1" applyFill="1" applyBorder="1" applyAlignment="1">
      <alignment vertical="center" wrapText="1"/>
    </xf>
    <xf numFmtId="164" fontId="19" fillId="4" borderId="34" xfId="0" applyNumberFormat="1" applyFont="1" applyFill="1" applyBorder="1" applyAlignment="1">
      <alignment vertical="center" wrapText="1"/>
    </xf>
    <xf numFmtId="164" fontId="19" fillId="4" borderId="17" xfId="0" applyNumberFormat="1" applyFont="1" applyFill="1" applyBorder="1" applyAlignment="1">
      <alignment vertical="center" wrapText="1"/>
    </xf>
    <xf numFmtId="164" fontId="19" fillId="4" borderId="18" xfId="0" applyNumberFormat="1" applyFont="1" applyFill="1" applyBorder="1" applyAlignment="1">
      <alignment vertical="center" wrapText="1"/>
    </xf>
    <xf numFmtId="165" fontId="19" fillId="3" borderId="19" xfId="0" applyNumberFormat="1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vertical="center"/>
    </xf>
    <xf numFmtId="1" fontId="19" fillId="3" borderId="20" xfId="0" applyNumberFormat="1" applyFont="1" applyFill="1" applyBorder="1" applyAlignment="1">
      <alignment horizontal="right" vertical="center"/>
    </xf>
    <xf numFmtId="172" fontId="19" fillId="2" borderId="20" xfId="0" applyNumberFormat="1" applyFont="1" applyFill="1" applyBorder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164" fontId="19" fillId="3" borderId="20" xfId="0" applyNumberFormat="1" applyFont="1" applyFill="1" applyBorder="1" applyAlignment="1">
      <alignment vertical="center"/>
    </xf>
    <xf numFmtId="164" fontId="19" fillId="3" borderId="21" xfId="0" applyNumberFormat="1" applyFont="1" applyFill="1" applyBorder="1" applyAlignment="1">
      <alignment vertical="center"/>
    </xf>
    <xf numFmtId="165" fontId="19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65" fontId="21" fillId="5" borderId="22" xfId="0" applyNumberFormat="1" applyFont="1" applyFill="1" applyBorder="1" applyAlignment="1">
      <alignment horizontal="left" vertical="center" wrapText="1"/>
    </xf>
    <xf numFmtId="0" fontId="17" fillId="5" borderId="23" xfId="0" applyFont="1" applyFill="1" applyBorder="1" applyAlignment="1">
      <alignment vertical="center"/>
    </xf>
    <xf numFmtId="164" fontId="17" fillId="5" borderId="23" xfId="0" applyNumberFormat="1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" fontId="19" fillId="0" borderId="0" xfId="0" applyNumberFormat="1" applyFont="1"/>
    <xf numFmtId="0" fontId="23" fillId="0" borderId="0" xfId="0" applyFont="1" applyAlignment="1">
      <alignment horizontal="left" vertical="center"/>
    </xf>
    <xf numFmtId="1" fontId="31" fillId="0" borderId="0" xfId="0" applyNumberFormat="1" applyFont="1"/>
    <xf numFmtId="171" fontId="21" fillId="0" borderId="0" xfId="0" applyNumberFormat="1" applyFont="1"/>
    <xf numFmtId="173" fontId="0" fillId="0" borderId="0" xfId="0" applyNumberFormat="1"/>
    <xf numFmtId="0" fontId="0" fillId="0" borderId="0" xfId="0" quotePrefix="1"/>
    <xf numFmtId="0" fontId="35" fillId="0" borderId="0" xfId="1" applyFont="1" applyFill="1" applyAlignment="1">
      <alignment horizontal="center" vertical="center"/>
    </xf>
    <xf numFmtId="1" fontId="17" fillId="9" borderId="9" xfId="0" applyNumberFormat="1" applyFont="1" applyFill="1" applyBorder="1" applyAlignment="1">
      <alignment horizontal="center" vertical="center" wrapText="1"/>
    </xf>
    <xf numFmtId="0" fontId="35" fillId="10" borderId="75" xfId="0" applyFont="1" applyFill="1" applyBorder="1" applyAlignment="1">
      <alignment horizontal="center" vertical="center"/>
    </xf>
    <xf numFmtId="0" fontId="35" fillId="10" borderId="76" xfId="0" applyFont="1" applyFill="1" applyBorder="1" applyAlignment="1">
      <alignment horizontal="center" vertical="center"/>
    </xf>
    <xf numFmtId="0" fontId="36" fillId="0" borderId="74" xfId="0" applyFont="1" applyBorder="1"/>
    <xf numFmtId="0" fontId="25" fillId="0" borderId="0" xfId="2" applyFont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2" borderId="77" xfId="0" applyFont="1" applyFill="1" applyBorder="1"/>
    <xf numFmtId="0" fontId="19" fillId="4" borderId="52" xfId="0" applyFont="1" applyFill="1" applyBorder="1"/>
    <xf numFmtId="0" fontId="40" fillId="0" borderId="0" xfId="7" quotePrefix="1" applyFont="1" applyFill="1" applyBorder="1"/>
    <xf numFmtId="0" fontId="19" fillId="2" borderId="52" xfId="0" applyFont="1" applyFill="1" applyBorder="1"/>
    <xf numFmtId="0" fontId="19" fillId="0" borderId="0" xfId="0" quotePrefix="1" applyFont="1"/>
    <xf numFmtId="0" fontId="40" fillId="0" borderId="0" xfId="7" quotePrefix="1" applyFont="1" applyFill="1"/>
    <xf numFmtId="0" fontId="19" fillId="4" borderId="48" xfId="0" applyFont="1" applyFill="1" applyBorder="1"/>
    <xf numFmtId="0" fontId="19" fillId="4" borderId="50" xfId="0" applyFont="1" applyFill="1" applyBorder="1"/>
    <xf numFmtId="0" fontId="19" fillId="11" borderId="56" xfId="0" applyFont="1" applyFill="1" applyBorder="1"/>
    <xf numFmtId="0" fontId="28" fillId="12" borderId="83" xfId="0" applyFont="1" applyFill="1" applyBorder="1" applyAlignment="1">
      <alignment horizontal="center"/>
    </xf>
    <xf numFmtId="0" fontId="28" fillId="12" borderId="82" xfId="0" applyFont="1" applyFill="1" applyBorder="1" applyAlignment="1">
      <alignment horizontal="center"/>
    </xf>
    <xf numFmtId="0" fontId="19" fillId="3" borderId="57" xfId="0" applyFont="1" applyFill="1" applyBorder="1"/>
    <xf numFmtId="0" fontId="19" fillId="11" borderId="92" xfId="0" applyFont="1" applyFill="1" applyBorder="1"/>
    <xf numFmtId="0" fontId="19" fillId="11" borderId="91" xfId="0" applyFont="1" applyFill="1" applyBorder="1"/>
    <xf numFmtId="0" fontId="19" fillId="3" borderId="58" xfId="0" applyFont="1" applyFill="1" applyBorder="1"/>
    <xf numFmtId="0" fontId="19" fillId="3" borderId="40" xfId="0" applyFont="1" applyFill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9" fillId="11" borderId="93" xfId="0" applyFont="1" applyFill="1" applyBorder="1"/>
    <xf numFmtId="0" fontId="19" fillId="11" borderId="84" xfId="0" applyFont="1" applyFill="1" applyBorder="1"/>
    <xf numFmtId="0" fontId="19" fillId="3" borderId="69" xfId="0" applyFont="1" applyFill="1" applyBorder="1"/>
    <xf numFmtId="0" fontId="19" fillId="4" borderId="70" xfId="0" applyFont="1" applyFill="1" applyBorder="1" applyAlignment="1">
      <alignment horizontal="center"/>
    </xf>
    <xf numFmtId="0" fontId="19" fillId="4" borderId="71" xfId="0" applyFont="1" applyFill="1" applyBorder="1" applyAlignment="1">
      <alignment horizontal="center"/>
    </xf>
    <xf numFmtId="0" fontId="19" fillId="3" borderId="41" xfId="0" applyFont="1" applyFill="1" applyBorder="1"/>
    <xf numFmtId="0" fontId="19" fillId="4" borderId="44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11" borderId="59" xfId="0" applyFont="1" applyFill="1" applyBorder="1"/>
    <xf numFmtId="0" fontId="19" fillId="11" borderId="60" xfId="0" applyFont="1" applyFill="1" applyBorder="1"/>
    <xf numFmtId="0" fontId="19" fillId="11" borderId="61" xfId="0" applyFont="1" applyFill="1" applyBorder="1"/>
    <xf numFmtId="0" fontId="19" fillId="11" borderId="62" xfId="0" applyFont="1" applyFill="1" applyBorder="1"/>
    <xf numFmtId="0" fontId="41" fillId="0" borderId="0" xfId="0" applyFont="1" applyAlignment="1">
      <alignment horizontal="left" vertical="center"/>
    </xf>
    <xf numFmtId="0" fontId="19" fillId="2" borderId="63" xfId="0" applyFont="1" applyFill="1" applyBorder="1"/>
    <xf numFmtId="0" fontId="19" fillId="3" borderId="64" xfId="0" applyFont="1" applyFill="1" applyBorder="1"/>
    <xf numFmtId="0" fontId="19" fillId="3" borderId="65" xfId="0" applyFont="1" applyFill="1" applyBorder="1"/>
    <xf numFmtId="0" fontId="19" fillId="3" borderId="66" xfId="0" applyFont="1" applyFill="1" applyBorder="1"/>
    <xf numFmtId="0" fontId="19" fillId="3" borderId="42" xfId="0" applyFont="1" applyFill="1" applyBorder="1"/>
    <xf numFmtId="0" fontId="19" fillId="4" borderId="45" xfId="0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/>
    </xf>
    <xf numFmtId="0" fontId="19" fillId="4" borderId="93" xfId="0" applyFont="1" applyFill="1" applyBorder="1"/>
    <xf numFmtId="0" fontId="19" fillId="4" borderId="84" xfId="0" applyFont="1" applyFill="1" applyBorder="1"/>
    <xf numFmtId="0" fontId="19" fillId="8" borderId="89" xfId="0" applyFont="1" applyFill="1" applyBorder="1"/>
    <xf numFmtId="0" fontId="19" fillId="8" borderId="84" xfId="0" applyFont="1" applyFill="1" applyBorder="1"/>
    <xf numFmtId="0" fontId="19" fillId="8" borderId="90" xfId="0" applyFont="1" applyFill="1" applyBorder="1"/>
    <xf numFmtId="0" fontId="19" fillId="13" borderId="86" xfId="0" applyFont="1" applyFill="1" applyBorder="1"/>
    <xf numFmtId="0" fontId="19" fillId="13" borderId="84" xfId="0" applyFont="1" applyFill="1" applyBorder="1"/>
    <xf numFmtId="0" fontId="19" fillId="13" borderId="87" xfId="0" applyFont="1" applyFill="1" applyBorder="1"/>
    <xf numFmtId="0" fontId="19" fillId="13" borderId="88" xfId="0" applyFont="1" applyFill="1" applyBorder="1"/>
    <xf numFmtId="0" fontId="19" fillId="13" borderId="85" xfId="0" applyFont="1" applyFill="1" applyBorder="1"/>
    <xf numFmtId="0" fontId="19" fillId="13" borderId="46" xfId="0" applyFont="1" applyFill="1" applyBorder="1"/>
    <xf numFmtId="0" fontId="19" fillId="13" borderId="47" xfId="0" applyFont="1" applyFill="1" applyBorder="1"/>
    <xf numFmtId="0" fontId="19" fillId="13" borderId="48" xfId="0" applyFont="1" applyFill="1" applyBorder="1"/>
    <xf numFmtId="0" fontId="19" fillId="13" borderId="49" xfId="0" applyFont="1" applyFill="1" applyBorder="1"/>
    <xf numFmtId="0" fontId="19" fillId="13" borderId="50" xfId="0" applyFont="1" applyFill="1" applyBorder="1"/>
    <xf numFmtId="0" fontId="19" fillId="13" borderId="51" xfId="0" applyFont="1" applyFill="1" applyBorder="1"/>
    <xf numFmtId="0" fontId="19" fillId="8" borderId="46" xfId="0" applyFont="1" applyFill="1" applyBorder="1"/>
    <xf numFmtId="0" fontId="19" fillId="8" borderId="47" xfId="0" applyFont="1" applyFill="1" applyBorder="1"/>
    <xf numFmtId="0" fontId="19" fillId="8" borderId="48" xfId="0" applyFont="1" applyFill="1" applyBorder="1"/>
    <xf numFmtId="0" fontId="19" fillId="8" borderId="49" xfId="0" applyFont="1" applyFill="1" applyBorder="1"/>
    <xf numFmtId="0" fontId="19" fillId="8" borderId="50" xfId="0" applyFont="1" applyFill="1" applyBorder="1"/>
    <xf numFmtId="0" fontId="19" fillId="8" borderId="51" xfId="0" applyFont="1" applyFill="1" applyBorder="1"/>
    <xf numFmtId="0" fontId="19" fillId="11" borderId="49" xfId="0" applyFont="1" applyFill="1" applyBorder="1"/>
    <xf numFmtId="0" fontId="19" fillId="11" borderId="51" xfId="0" applyFont="1" applyFill="1" applyBorder="1"/>
    <xf numFmtId="0" fontId="19" fillId="11" borderId="95" xfId="0" applyFont="1" applyFill="1" applyBorder="1"/>
    <xf numFmtId="0" fontId="19" fillId="4" borderId="94" xfId="0" applyFont="1" applyFill="1" applyBorder="1" applyAlignment="1">
      <alignment horizontal="right"/>
    </xf>
    <xf numFmtId="0" fontId="1" fillId="0" borderId="0" xfId="0" applyFont="1"/>
    <xf numFmtId="0" fontId="34" fillId="15" borderId="99" xfId="0" applyFont="1" applyFill="1" applyBorder="1" applyAlignment="1">
      <alignment horizontal="center"/>
    </xf>
    <xf numFmtId="0" fontId="1" fillId="0" borderId="72" xfId="0" applyFont="1" applyBorder="1"/>
    <xf numFmtId="0" fontId="39" fillId="14" borderId="100" xfId="0" applyFont="1" applyFill="1" applyBorder="1" applyAlignment="1">
      <alignment horizontal="center" vertical="center"/>
    </xf>
    <xf numFmtId="0" fontId="28" fillId="14" borderId="101" xfId="0" applyFont="1" applyFill="1" applyBorder="1" applyAlignment="1">
      <alignment horizontal="center" vertical="center"/>
    </xf>
    <xf numFmtId="0" fontId="37" fillId="2" borderId="100" xfId="7" quotePrefix="1" applyFont="1" applyFill="1" applyBorder="1" applyAlignment="1">
      <alignment horizontal="center" vertical="center"/>
    </xf>
    <xf numFmtId="0" fontId="19" fillId="11" borderId="102" xfId="0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103" xfId="0" applyFont="1" applyBorder="1" applyAlignment="1">
      <alignment vertical="center"/>
    </xf>
    <xf numFmtId="164" fontId="11" fillId="4" borderId="5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43" fillId="0" borderId="0" xfId="0" applyFont="1"/>
    <xf numFmtId="0" fontId="17" fillId="0" borderId="0" xfId="0" applyFont="1" applyAlignment="1">
      <alignment horizontal="center" wrapText="1"/>
    </xf>
    <xf numFmtId="169" fontId="19" fillId="2" borderId="104" xfId="0" applyNumberFormat="1" applyFont="1" applyFill="1" applyBorder="1" applyAlignment="1">
      <alignment horizontal="left" vertical="center"/>
    </xf>
    <xf numFmtId="173" fontId="23" fillId="0" borderId="0" xfId="0" applyNumberFormat="1" applyFont="1"/>
    <xf numFmtId="173" fontId="43" fillId="0" borderId="0" xfId="0" applyNumberFormat="1" applyFont="1"/>
    <xf numFmtId="14" fontId="44" fillId="0" borderId="0" xfId="4" applyFont="1" applyBorder="1" applyAlignment="1">
      <alignment horizontal="left"/>
    </xf>
    <xf numFmtId="0" fontId="23" fillId="0" borderId="0" xfId="0" applyFont="1"/>
    <xf numFmtId="1" fontId="28" fillId="2" borderId="104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38" fillId="0" borderId="0" xfId="2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5" fillId="0" borderId="0" xfId="1" applyNumberFormat="1" applyFont="1" applyFill="1" applyAlignment="1">
      <alignment vertical="center"/>
    </xf>
    <xf numFmtId="0" fontId="38" fillId="0" borderId="0" xfId="2" applyFont="1" applyFill="1" applyAlignment="1">
      <alignment horizontal="right" vertical="center"/>
    </xf>
    <xf numFmtId="0" fontId="25" fillId="0" borderId="2" xfId="2" applyFont="1" applyFill="1" applyBorder="1" applyAlignment="1">
      <alignment horizontal="left" vertical="center"/>
    </xf>
    <xf numFmtId="0" fontId="25" fillId="0" borderId="0" xfId="2" applyFont="1" applyFill="1" applyAlignment="1">
      <alignment horizontal="right" vertical="center"/>
    </xf>
    <xf numFmtId="1" fontId="43" fillId="0" borderId="0" xfId="0" applyNumberFormat="1" applyFont="1"/>
    <xf numFmtId="1" fontId="17" fillId="0" borderId="0" xfId="0" applyNumberFormat="1" applyFont="1" applyAlignment="1">
      <alignment horizontal="center" wrapText="1"/>
    </xf>
    <xf numFmtId="164" fontId="30" fillId="4" borderId="115" xfId="0" applyNumberFormat="1" applyFont="1" applyFill="1" applyBorder="1" applyAlignment="1">
      <alignment horizontal="right" vertical="top"/>
    </xf>
    <xf numFmtId="164" fontId="30" fillId="2" borderId="116" xfId="0" applyNumberFormat="1" applyFont="1" applyFill="1" applyBorder="1" applyAlignment="1">
      <alignment horizontal="right" vertical="top"/>
    </xf>
    <xf numFmtId="164" fontId="19" fillId="4" borderId="115" xfId="0" applyNumberFormat="1" applyFont="1" applyFill="1" applyBorder="1" applyAlignment="1">
      <alignment horizontal="right"/>
    </xf>
    <xf numFmtId="164" fontId="19" fillId="2" borderId="116" xfId="0" applyNumberFormat="1" applyFont="1" applyFill="1" applyBorder="1" applyAlignment="1">
      <alignment horizontal="right"/>
    </xf>
    <xf numFmtId="164" fontId="19" fillId="4" borderId="117" xfId="0" applyNumberFormat="1" applyFont="1" applyFill="1" applyBorder="1" applyAlignment="1">
      <alignment horizontal="right"/>
    </xf>
    <xf numFmtId="164" fontId="19" fillId="2" borderId="118" xfId="0" applyNumberFormat="1" applyFont="1" applyFill="1" applyBorder="1" applyAlignment="1">
      <alignment horizontal="right"/>
    </xf>
    <xf numFmtId="175" fontId="19" fillId="0" borderId="0" xfId="0" applyNumberFormat="1" applyFont="1"/>
    <xf numFmtId="0" fontId="45" fillId="0" borderId="0" xfId="0" applyFont="1"/>
    <xf numFmtId="0" fontId="17" fillId="3" borderId="123" xfId="0" applyFont="1" applyFill="1" applyBorder="1" applyAlignment="1">
      <alignment horizontal="center"/>
    </xf>
    <xf numFmtId="0" fontId="17" fillId="3" borderId="119" xfId="0" applyFont="1" applyFill="1" applyBorder="1" applyAlignment="1">
      <alignment horizontal="center"/>
    </xf>
    <xf numFmtId="0" fontId="17" fillId="3" borderId="120" xfId="0" applyFont="1" applyFill="1" applyBorder="1" applyAlignment="1">
      <alignment horizontal="center"/>
    </xf>
    <xf numFmtId="0" fontId="17" fillId="3" borderId="79" xfId="0" applyFont="1" applyFill="1" applyBorder="1" applyAlignment="1">
      <alignment horizontal="center"/>
    </xf>
    <xf numFmtId="0" fontId="17" fillId="3" borderId="11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19" fillId="3" borderId="127" xfId="0" applyFont="1" applyFill="1" applyBorder="1" applyAlignment="1">
      <alignment horizontal="left"/>
    </xf>
    <xf numFmtId="0" fontId="19" fillId="3" borderId="31" xfId="0" applyFont="1" applyFill="1" applyBorder="1" applyAlignment="1">
      <alignment horizontal="left"/>
    </xf>
    <xf numFmtId="164" fontId="19" fillId="3" borderId="31" xfId="0" applyNumberFormat="1" applyFont="1" applyFill="1" applyBorder="1" applyAlignment="1">
      <alignment horizontal="left"/>
    </xf>
    <xf numFmtId="0" fontId="19" fillId="3" borderId="3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5" fillId="10" borderId="96" xfId="0" applyFont="1" applyFill="1" applyBorder="1" applyAlignment="1">
      <alignment horizontal="center" vertical="center"/>
    </xf>
    <xf numFmtId="0" fontId="35" fillId="10" borderId="128" xfId="0" applyFont="1" applyFill="1" applyBorder="1" applyAlignment="1">
      <alignment horizontal="center" vertical="center"/>
    </xf>
    <xf numFmtId="0" fontId="24" fillId="4" borderId="0" xfId="5" applyFont="1" applyFill="1" applyBorder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36" fillId="0" borderId="0" xfId="0" applyFont="1"/>
    <xf numFmtId="174" fontId="1" fillId="0" borderId="0" xfId="0" applyNumberFormat="1" applyFont="1"/>
    <xf numFmtId="173" fontId="19" fillId="2" borderId="13" xfId="0" applyNumberFormat="1" applyFont="1" applyFill="1" applyBorder="1" applyAlignment="1">
      <alignment horizontal="center" vertical="center" wrapText="1"/>
    </xf>
    <xf numFmtId="173" fontId="19" fillId="2" borderId="3" xfId="0" applyNumberFormat="1" applyFont="1" applyFill="1" applyBorder="1" applyAlignment="1">
      <alignment horizontal="center" vertical="center" wrapText="1"/>
    </xf>
    <xf numFmtId="173" fontId="19" fillId="2" borderId="129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3" fontId="1" fillId="0" borderId="0" xfId="0" applyNumberFormat="1" applyFont="1"/>
    <xf numFmtId="173" fontId="19" fillId="3" borderId="36" xfId="0" applyNumberFormat="1" applyFont="1" applyFill="1" applyBorder="1" applyAlignment="1">
      <alignment horizontal="center" vertical="center" wrapText="1"/>
    </xf>
    <xf numFmtId="176" fontId="19" fillId="4" borderId="116" xfId="0" applyNumberFormat="1" applyFont="1" applyFill="1" applyBorder="1"/>
    <xf numFmtId="176" fontId="23" fillId="4" borderId="116" xfId="0" applyNumberFormat="1" applyFont="1" applyFill="1" applyBorder="1"/>
    <xf numFmtId="176" fontId="19" fillId="4" borderId="118" xfId="0" applyNumberFormat="1" applyFont="1" applyFill="1" applyBorder="1"/>
    <xf numFmtId="0" fontId="46" fillId="10" borderId="68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76" fontId="19" fillId="4" borderId="114" xfId="0" applyNumberFormat="1" applyFont="1" applyFill="1" applyBorder="1"/>
    <xf numFmtId="164" fontId="30" fillId="4" borderId="113" xfId="0" applyNumberFormat="1" applyFont="1" applyFill="1" applyBorder="1" applyAlignment="1">
      <alignment horizontal="right"/>
    </xf>
    <xf numFmtId="164" fontId="46" fillId="4" borderId="115" xfId="0" applyNumberFormat="1" applyFont="1" applyFill="1" applyBorder="1" applyAlignment="1">
      <alignment horizontal="center"/>
    </xf>
    <xf numFmtId="164" fontId="30" fillId="2" borderId="114" xfId="0" applyNumberFormat="1" applyFont="1" applyFill="1" applyBorder="1" applyAlignment="1">
      <alignment horizontal="right"/>
    </xf>
    <xf numFmtId="164" fontId="19" fillId="2" borderId="116" xfId="0" applyNumberFormat="1" applyFont="1" applyFill="1" applyBorder="1" applyAlignment="1">
      <alignment horizontal="left"/>
    </xf>
    <xf numFmtId="173" fontId="13" fillId="0" borderId="0" xfId="0" applyNumberFormat="1" applyFont="1"/>
    <xf numFmtId="0" fontId="13" fillId="0" borderId="0" xfId="0" applyFont="1" applyAlignment="1">
      <alignment horizontal="left"/>
    </xf>
    <xf numFmtId="0" fontId="18" fillId="3" borderId="130" xfId="0" applyFont="1" applyFill="1" applyBorder="1" applyAlignment="1">
      <alignment horizontal="center" vertical="center" wrapText="1"/>
    </xf>
    <xf numFmtId="0" fontId="18" fillId="3" borderId="131" xfId="0" applyFont="1" applyFill="1" applyBorder="1" applyAlignment="1">
      <alignment horizontal="center" vertical="center" wrapText="1"/>
    </xf>
    <xf numFmtId="0" fontId="18" fillId="3" borderId="132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133" xfId="0" applyFont="1" applyFill="1" applyBorder="1" applyAlignment="1">
      <alignment horizontal="center" vertical="center" wrapText="1"/>
    </xf>
    <xf numFmtId="0" fontId="18" fillId="3" borderId="134" xfId="0" applyFont="1" applyFill="1" applyBorder="1" applyAlignment="1">
      <alignment horizontal="center" vertical="center" wrapText="1"/>
    </xf>
    <xf numFmtId="0" fontId="13" fillId="16" borderId="135" xfId="0" applyFont="1" applyFill="1" applyBorder="1" applyAlignment="1">
      <alignment horizontal="center"/>
    </xf>
    <xf numFmtId="0" fontId="13" fillId="16" borderId="136" xfId="0" applyFont="1" applyFill="1" applyBorder="1"/>
    <xf numFmtId="177" fontId="13" fillId="16" borderId="137" xfId="0" applyNumberFormat="1" applyFont="1" applyFill="1" applyBorder="1" applyAlignment="1">
      <alignment horizontal="right"/>
    </xf>
    <xf numFmtId="177" fontId="13" fillId="16" borderId="138" xfId="0" applyNumberFormat="1" applyFont="1" applyFill="1" applyBorder="1" applyAlignment="1">
      <alignment horizontal="right"/>
    </xf>
    <xf numFmtId="0" fontId="13" fillId="8" borderId="139" xfId="0" applyFont="1" applyFill="1" applyBorder="1"/>
    <xf numFmtId="172" fontId="13" fillId="8" borderId="140" xfId="0" applyNumberFormat="1" applyFont="1" applyFill="1" applyBorder="1" applyAlignment="1">
      <alignment horizontal="center"/>
    </xf>
    <xf numFmtId="172" fontId="13" fillId="8" borderId="141" xfId="0" applyNumberFormat="1" applyFont="1" applyFill="1" applyBorder="1" applyAlignment="1">
      <alignment horizontal="center"/>
    </xf>
    <xf numFmtId="0" fontId="13" fillId="17" borderId="139" xfId="0" applyFont="1" applyFill="1" applyBorder="1"/>
    <xf numFmtId="172" fontId="13" fillId="17" borderId="140" xfId="0" applyNumberFormat="1" applyFont="1" applyFill="1" applyBorder="1" applyAlignment="1">
      <alignment horizontal="center"/>
    </xf>
    <xf numFmtId="172" fontId="13" fillId="17" borderId="141" xfId="0" applyNumberFormat="1" applyFont="1" applyFill="1" applyBorder="1" applyAlignment="1">
      <alignment horizontal="center"/>
    </xf>
    <xf numFmtId="0" fontId="13" fillId="16" borderId="115" xfId="0" applyFont="1" applyFill="1" applyBorder="1" applyAlignment="1">
      <alignment horizontal="center"/>
    </xf>
    <xf numFmtId="0" fontId="13" fillId="16" borderId="54" xfId="0" applyFont="1" applyFill="1" applyBorder="1"/>
    <xf numFmtId="177" fontId="13" fillId="16" borderId="55" xfId="0" applyNumberFormat="1" applyFont="1" applyFill="1" applyBorder="1" applyAlignment="1">
      <alignment horizontal="right"/>
    </xf>
    <xf numFmtId="177" fontId="13" fillId="16" borderId="116" xfId="0" applyNumberFormat="1" applyFont="1" applyFill="1" applyBorder="1" applyAlignment="1">
      <alignment horizontal="right"/>
    </xf>
    <xf numFmtId="0" fontId="13" fillId="8" borderId="142" xfId="0" applyFont="1" applyFill="1" applyBorder="1"/>
    <xf numFmtId="172" fontId="13" fillId="8" borderId="143" xfId="0" applyNumberFormat="1" applyFont="1" applyFill="1" applyBorder="1" applyAlignment="1">
      <alignment horizontal="center"/>
    </xf>
    <xf numFmtId="172" fontId="13" fillId="8" borderId="144" xfId="0" applyNumberFormat="1" applyFont="1" applyFill="1" applyBorder="1" applyAlignment="1">
      <alignment horizontal="center"/>
    </xf>
    <xf numFmtId="0" fontId="13" fillId="17" borderId="145" xfId="0" applyFont="1" applyFill="1" applyBorder="1"/>
    <xf numFmtId="172" fontId="13" fillId="17" borderId="146" xfId="0" applyNumberFormat="1" applyFont="1" applyFill="1" applyBorder="1" applyAlignment="1">
      <alignment horizontal="center"/>
    </xf>
    <xf numFmtId="172" fontId="13" fillId="17" borderId="147" xfId="0" applyNumberFormat="1" applyFont="1" applyFill="1" applyBorder="1" applyAlignment="1">
      <alignment horizontal="center"/>
    </xf>
    <xf numFmtId="0" fontId="13" fillId="8" borderId="145" xfId="0" applyFont="1" applyFill="1" applyBorder="1"/>
    <xf numFmtId="172" fontId="13" fillId="8" borderId="146" xfId="0" applyNumberFormat="1" applyFont="1" applyFill="1" applyBorder="1" applyAlignment="1">
      <alignment horizontal="center"/>
    </xf>
    <xf numFmtId="172" fontId="13" fillId="8" borderId="147" xfId="0" applyNumberFormat="1" applyFont="1" applyFill="1" applyBorder="1" applyAlignment="1">
      <alignment horizontal="center"/>
    </xf>
    <xf numFmtId="0" fontId="13" fillId="8" borderId="115" xfId="0" applyFont="1" applyFill="1" applyBorder="1" applyAlignment="1">
      <alignment horizontal="center"/>
    </xf>
    <xf numFmtId="0" fontId="13" fillId="8" borderId="54" xfId="0" applyFont="1" applyFill="1" applyBorder="1"/>
    <xf numFmtId="177" fontId="13" fillId="8" borderId="55" xfId="0" applyNumberFormat="1" applyFont="1" applyFill="1" applyBorder="1" applyAlignment="1">
      <alignment horizontal="right"/>
    </xf>
    <xf numFmtId="177" fontId="13" fillId="8" borderId="116" xfId="0" applyNumberFormat="1" applyFont="1" applyFill="1" applyBorder="1" applyAlignment="1">
      <alignment horizontal="right"/>
    </xf>
    <xf numFmtId="0" fontId="13" fillId="14" borderId="115" xfId="0" applyFont="1" applyFill="1" applyBorder="1" applyAlignment="1">
      <alignment horizontal="center"/>
    </xf>
    <xf numFmtId="0" fontId="13" fillId="14" borderId="54" xfId="0" applyFont="1" applyFill="1" applyBorder="1"/>
    <xf numFmtId="177" fontId="13" fillId="14" borderId="55" xfId="0" applyNumberFormat="1" applyFont="1" applyFill="1" applyBorder="1" applyAlignment="1">
      <alignment horizontal="right"/>
    </xf>
    <xf numFmtId="177" fontId="13" fillId="14" borderId="116" xfId="0" applyNumberFormat="1" applyFont="1" applyFill="1" applyBorder="1" applyAlignment="1">
      <alignment horizontal="right"/>
    </xf>
    <xf numFmtId="0" fontId="13" fillId="18" borderId="115" xfId="0" applyFont="1" applyFill="1" applyBorder="1" applyAlignment="1">
      <alignment horizontal="center"/>
    </xf>
    <xf numFmtId="0" fontId="13" fillId="18" borderId="54" xfId="0" applyFont="1" applyFill="1" applyBorder="1"/>
    <xf numFmtId="177" fontId="13" fillId="18" borderId="55" xfId="0" applyNumberFormat="1" applyFont="1" applyFill="1" applyBorder="1" applyAlignment="1">
      <alignment horizontal="right"/>
    </xf>
    <xf numFmtId="177" fontId="13" fillId="18" borderId="116" xfId="0" applyNumberFormat="1" applyFont="1" applyFill="1" applyBorder="1" applyAlignment="1">
      <alignment horizontal="right"/>
    </xf>
    <xf numFmtId="0" fontId="13" fillId="18" borderId="148" xfId="0" applyFont="1" applyFill="1" applyBorder="1" applyAlignment="1">
      <alignment horizontal="center"/>
    </xf>
    <xf numFmtId="0" fontId="13" fillId="18" borderId="149" xfId="0" applyFont="1" applyFill="1" applyBorder="1"/>
    <xf numFmtId="177" fontId="13" fillId="18" borderId="150" xfId="0" applyNumberFormat="1" applyFont="1" applyFill="1" applyBorder="1" applyAlignment="1">
      <alignment horizontal="right"/>
    </xf>
    <xf numFmtId="177" fontId="13" fillId="18" borderId="151" xfId="0" applyNumberFormat="1" applyFont="1" applyFill="1" applyBorder="1" applyAlignment="1">
      <alignment horizontal="right"/>
    </xf>
    <xf numFmtId="0" fontId="28" fillId="14" borderId="152" xfId="0" applyFont="1" applyFill="1" applyBorder="1" applyAlignment="1">
      <alignment horizontal="center" vertical="center"/>
    </xf>
    <xf numFmtId="0" fontId="19" fillId="4" borderId="41" xfId="0" applyFont="1" applyFill="1" applyBorder="1"/>
    <xf numFmtId="0" fontId="23" fillId="11" borderId="56" xfId="0" applyFont="1" applyFill="1" applyBorder="1" applyAlignment="1">
      <alignment horizontal="center"/>
    </xf>
    <xf numFmtId="0" fontId="23" fillId="11" borderId="62" xfId="0" applyFont="1" applyFill="1" applyBorder="1" applyAlignment="1">
      <alignment horizontal="center"/>
    </xf>
    <xf numFmtId="0" fontId="17" fillId="3" borderId="153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154" xfId="0" applyFont="1" applyFill="1" applyBorder="1" applyAlignment="1">
      <alignment horizontal="center"/>
    </xf>
    <xf numFmtId="0" fontId="17" fillId="3" borderId="114" xfId="0" applyFont="1" applyFill="1" applyBorder="1" applyAlignment="1">
      <alignment horizontal="center"/>
    </xf>
    <xf numFmtId="0" fontId="17" fillId="3" borderId="81" xfId="0" applyFont="1" applyFill="1" applyBorder="1" applyAlignment="1">
      <alignment horizontal="center"/>
    </xf>
    <xf numFmtId="0" fontId="17" fillId="3" borderId="155" xfId="0" applyFont="1" applyFill="1" applyBorder="1" applyAlignment="1">
      <alignment horizontal="center"/>
    </xf>
    <xf numFmtId="0" fontId="19" fillId="16" borderId="156" xfId="0" applyFont="1" applyFill="1" applyBorder="1"/>
    <xf numFmtId="0" fontId="28" fillId="16" borderId="157" xfId="0" applyFont="1" applyFill="1" applyBorder="1" applyAlignment="1">
      <alignment horizontal="center"/>
    </xf>
    <xf numFmtId="0" fontId="0" fillId="16" borderId="158" xfId="0" applyFill="1" applyBorder="1"/>
    <xf numFmtId="0" fontId="19" fillId="11" borderId="159" xfId="0" applyFont="1" applyFill="1" applyBorder="1"/>
    <xf numFmtId="0" fontId="19" fillId="0" borderId="160" xfId="0" applyFont="1" applyBorder="1"/>
    <xf numFmtId="0" fontId="19" fillId="16" borderId="135" xfId="0" applyFont="1" applyFill="1" applyBorder="1" applyAlignment="1">
      <alignment horizontal="center"/>
    </xf>
    <xf numFmtId="0" fontId="19" fillId="16" borderId="161" xfId="0" applyFont="1" applyFill="1" applyBorder="1" applyAlignment="1">
      <alignment horizontal="center"/>
    </xf>
    <xf numFmtId="0" fontId="19" fillId="16" borderId="138" xfId="0" applyFont="1" applyFill="1" applyBorder="1"/>
    <xf numFmtId="0" fontId="19" fillId="2" borderId="138" xfId="0" applyFont="1" applyFill="1" applyBorder="1" applyAlignment="1">
      <alignment horizontal="center"/>
    </xf>
    <xf numFmtId="0" fontId="19" fillId="3" borderId="159" xfId="0" applyFont="1" applyFill="1" applyBorder="1"/>
    <xf numFmtId="0" fontId="19" fillId="16" borderId="163" xfId="0" applyFont="1" applyFill="1" applyBorder="1"/>
    <xf numFmtId="0" fontId="28" fillId="11" borderId="164" xfId="0" applyFont="1" applyFill="1" applyBorder="1" applyAlignment="1">
      <alignment horizontal="center"/>
    </xf>
    <xf numFmtId="0" fontId="0" fillId="16" borderId="165" xfId="0" applyFill="1" applyBorder="1"/>
    <xf numFmtId="0" fontId="19" fillId="11" borderId="65" xfId="0" applyFont="1" applyFill="1" applyBorder="1"/>
    <xf numFmtId="0" fontId="19" fillId="0" borderId="166" xfId="0" applyFont="1" applyBorder="1"/>
    <xf numFmtId="0" fontId="19" fillId="16" borderId="115" xfId="0" applyFont="1" applyFill="1" applyBorder="1" applyAlignment="1">
      <alignment horizontal="center"/>
    </xf>
    <xf numFmtId="0" fontId="19" fillId="16" borderId="167" xfId="0" applyFont="1" applyFill="1" applyBorder="1" applyAlignment="1">
      <alignment horizontal="center"/>
    </xf>
    <xf numFmtId="0" fontId="19" fillId="16" borderId="116" xfId="0" applyFont="1" applyFill="1" applyBorder="1"/>
    <xf numFmtId="0" fontId="19" fillId="2" borderId="116" xfId="0" applyFont="1" applyFill="1" applyBorder="1" applyAlignment="1">
      <alignment horizontal="center"/>
    </xf>
    <xf numFmtId="0" fontId="1" fillId="11" borderId="162" xfId="0" applyFont="1" applyFill="1" applyBorder="1"/>
    <xf numFmtId="0" fontId="1" fillId="11" borderId="60" xfId="0" applyFont="1" applyFill="1" applyBorder="1"/>
    <xf numFmtId="0" fontId="14" fillId="0" borderId="0" xfId="0" applyFont="1" applyAlignment="1">
      <alignment horizontal="right" vertical="center"/>
    </xf>
    <xf numFmtId="0" fontId="19" fillId="11" borderId="168" xfId="0" applyFont="1" applyFill="1" applyBorder="1"/>
    <xf numFmtId="0" fontId="19" fillId="11" borderId="58" xfId="0" applyFont="1" applyFill="1" applyBorder="1"/>
    <xf numFmtId="0" fontId="19" fillId="0" borderId="169" xfId="0" applyFont="1" applyBorder="1"/>
    <xf numFmtId="0" fontId="13" fillId="0" borderId="0" xfId="0" applyFont="1" applyAlignment="1">
      <alignment horizontal="left" vertical="center"/>
    </xf>
    <xf numFmtId="0" fontId="19" fillId="8" borderId="115" xfId="0" applyFont="1" applyFill="1" applyBorder="1" applyAlignment="1">
      <alignment horizontal="center"/>
    </xf>
    <xf numFmtId="0" fontId="19" fillId="8" borderId="167" xfId="0" applyFont="1" applyFill="1" applyBorder="1" applyAlignment="1">
      <alignment horizontal="center"/>
    </xf>
    <xf numFmtId="0" fontId="19" fillId="8" borderId="116" xfId="0" applyFont="1" applyFill="1" applyBorder="1"/>
    <xf numFmtId="0" fontId="19" fillId="8" borderId="116" xfId="0" applyFont="1" applyFill="1" applyBorder="1" applyAlignment="1">
      <alignment horizontal="center"/>
    </xf>
    <xf numFmtId="0" fontId="1" fillId="11" borderId="61" xfId="0" applyFont="1" applyFill="1" applyBorder="1"/>
    <xf numFmtId="0" fontId="26" fillId="14" borderId="164" xfId="0" applyFont="1" applyFill="1" applyBorder="1" applyAlignment="1">
      <alignment horizontal="center" vertical="center" wrapText="1"/>
    </xf>
    <xf numFmtId="0" fontId="1" fillId="14" borderId="162" xfId="0" applyFont="1" applyFill="1" applyBorder="1"/>
    <xf numFmtId="0" fontId="1" fillId="14" borderId="60" xfId="0" applyFont="1" applyFill="1" applyBorder="1"/>
    <xf numFmtId="0" fontId="1" fillId="14" borderId="61" xfId="0" applyFont="1" applyFill="1" applyBorder="1"/>
    <xf numFmtId="0" fontId="26" fillId="19" borderId="164" xfId="0" applyFont="1" applyFill="1" applyBorder="1" applyAlignment="1">
      <alignment horizontal="center" vertical="center" wrapText="1"/>
    </xf>
    <xf numFmtId="0" fontId="1" fillId="19" borderId="162" xfId="0" applyFont="1" applyFill="1" applyBorder="1"/>
    <xf numFmtId="0" fontId="1" fillId="19" borderId="60" xfId="0" applyFont="1" applyFill="1" applyBorder="1"/>
    <xf numFmtId="0" fontId="19" fillId="14" borderId="115" xfId="0" applyFont="1" applyFill="1" applyBorder="1" applyAlignment="1">
      <alignment horizontal="center"/>
    </xf>
    <xf numFmtId="0" fontId="19" fillId="14" borderId="167" xfId="0" applyFont="1" applyFill="1" applyBorder="1" applyAlignment="1">
      <alignment horizontal="center"/>
    </xf>
    <xf numFmtId="0" fontId="19" fillId="14" borderId="116" xfId="0" applyFont="1" applyFill="1" applyBorder="1"/>
    <xf numFmtId="0" fontId="19" fillId="14" borderId="116" xfId="0" applyFont="1" applyFill="1" applyBorder="1" applyAlignment="1">
      <alignment horizontal="center"/>
    </xf>
    <xf numFmtId="0" fontId="19" fillId="18" borderId="115" xfId="0" applyFont="1" applyFill="1" applyBorder="1" applyAlignment="1">
      <alignment horizontal="center"/>
    </xf>
    <xf numFmtId="0" fontId="19" fillId="18" borderId="167" xfId="0" applyFont="1" applyFill="1" applyBorder="1" applyAlignment="1">
      <alignment horizontal="center"/>
    </xf>
    <xf numFmtId="0" fontId="19" fillId="18" borderId="116" xfId="0" applyFont="1" applyFill="1" applyBorder="1"/>
    <xf numFmtId="0" fontId="19" fillId="18" borderId="116" xfId="0" applyFont="1" applyFill="1" applyBorder="1" applyAlignment="1">
      <alignment wrapText="1"/>
    </xf>
    <xf numFmtId="0" fontId="19" fillId="18" borderId="116" xfId="0" applyFont="1" applyFill="1" applyBorder="1" applyAlignment="1">
      <alignment horizontal="center"/>
    </xf>
    <xf numFmtId="0" fontId="19" fillId="18" borderId="148" xfId="0" applyFont="1" applyFill="1" applyBorder="1" applyAlignment="1">
      <alignment horizontal="center"/>
    </xf>
    <xf numFmtId="0" fontId="19" fillId="18" borderId="170" xfId="0" applyFont="1" applyFill="1" applyBorder="1" applyAlignment="1">
      <alignment horizontal="center"/>
    </xf>
    <xf numFmtId="0" fontId="19" fillId="18" borderId="151" xfId="0" applyFont="1" applyFill="1" applyBorder="1"/>
    <xf numFmtId="0" fontId="19" fillId="18" borderId="151" xfId="0" applyFont="1" applyFill="1" applyBorder="1" applyAlignment="1">
      <alignment wrapText="1"/>
    </xf>
    <xf numFmtId="0" fontId="19" fillId="18" borderId="151" xfId="0" applyFont="1" applyFill="1" applyBorder="1" applyAlignment="1">
      <alignment horizontal="center"/>
    </xf>
    <xf numFmtId="0" fontId="19" fillId="4" borderId="171" xfId="0" applyFont="1" applyFill="1" applyBorder="1" applyAlignment="1">
      <alignment horizontal="center"/>
    </xf>
    <xf numFmtId="0" fontId="19" fillId="4" borderId="172" xfId="0" applyFont="1" applyFill="1" applyBorder="1" applyAlignment="1">
      <alignment horizontal="center"/>
    </xf>
    <xf numFmtId="0" fontId="19" fillId="4" borderId="173" xfId="0" applyFont="1" applyFill="1" applyBorder="1" applyAlignment="1">
      <alignment horizontal="center"/>
    </xf>
    <xf numFmtId="0" fontId="19" fillId="4" borderId="174" xfId="0" applyFont="1" applyFill="1" applyBorder="1" applyAlignment="1">
      <alignment horizontal="center"/>
    </xf>
    <xf numFmtId="0" fontId="19" fillId="2" borderId="175" xfId="0" applyFont="1" applyFill="1" applyBorder="1" applyAlignment="1">
      <alignment horizontal="center"/>
    </xf>
    <xf numFmtId="0" fontId="1" fillId="19" borderId="61" xfId="0" applyFont="1" applyFill="1" applyBorder="1"/>
    <xf numFmtId="0" fontId="26" fillId="18" borderId="164" xfId="0" applyFont="1" applyFill="1" applyBorder="1" applyAlignment="1">
      <alignment horizontal="center" vertical="center" wrapText="1"/>
    </xf>
    <xf numFmtId="0" fontId="1" fillId="18" borderId="162" xfId="0" applyFont="1" applyFill="1" applyBorder="1"/>
    <xf numFmtId="0" fontId="1" fillId="18" borderId="61" xfId="0" applyFont="1" applyFill="1" applyBorder="1"/>
    <xf numFmtId="0" fontId="19" fillId="16" borderId="176" xfId="0" applyFont="1" applyFill="1" applyBorder="1"/>
    <xf numFmtId="0" fontId="0" fillId="16" borderId="177" xfId="0" applyFill="1" applyBorder="1"/>
    <xf numFmtId="0" fontId="5" fillId="0" borderId="0" xfId="0" applyFont="1" applyAlignment="1">
      <alignment horizontal="right" vertical="center"/>
    </xf>
    <xf numFmtId="0" fontId="28" fillId="11" borderId="62" xfId="0" applyFont="1" applyFill="1" applyBorder="1" applyAlignment="1">
      <alignment horizontal="center"/>
    </xf>
    <xf numFmtId="164" fontId="30" fillId="4" borderId="121" xfId="0" applyNumberFormat="1" applyFont="1" applyFill="1" applyBorder="1" applyAlignment="1">
      <alignment horizontal="left"/>
    </xf>
    <xf numFmtId="164" fontId="19" fillId="4" borderId="44" xfId="0" applyNumberFormat="1" applyFont="1" applyFill="1" applyBorder="1" applyAlignment="1">
      <alignment horizontal="left"/>
    </xf>
    <xf numFmtId="164" fontId="19" fillId="4" borderId="122" xfId="0" applyNumberFormat="1" applyFont="1" applyFill="1" applyBorder="1" applyAlignment="1">
      <alignment horizontal="left"/>
    </xf>
    <xf numFmtId="177" fontId="13" fillId="20" borderId="150" xfId="0" applyNumberFormat="1" applyFont="1" applyFill="1" applyBorder="1" applyAlignment="1">
      <alignment horizontal="right"/>
    </xf>
    <xf numFmtId="0" fontId="13" fillId="20" borderId="167" xfId="0" applyFont="1" applyFill="1" applyBorder="1" applyAlignment="1">
      <alignment horizontal="center"/>
    </xf>
    <xf numFmtId="0" fontId="1" fillId="20" borderId="116" xfId="0" applyFont="1" applyFill="1" applyBorder="1"/>
    <xf numFmtId="0" fontId="13" fillId="20" borderId="116" xfId="0" applyFont="1" applyFill="1" applyBorder="1"/>
    <xf numFmtId="0" fontId="13" fillId="20" borderId="151" xfId="0" applyFont="1" applyFill="1" applyBorder="1"/>
    <xf numFmtId="177" fontId="13" fillId="20" borderId="178" xfId="0" applyNumberFormat="1" applyFont="1" applyFill="1" applyBorder="1" applyAlignment="1">
      <alignment horizontal="right"/>
    </xf>
    <xf numFmtId="0" fontId="5" fillId="11" borderId="183" xfId="0" applyFont="1" applyFill="1" applyBorder="1" applyAlignment="1">
      <alignment vertical="center" wrapText="1"/>
    </xf>
    <xf numFmtId="0" fontId="13" fillId="11" borderId="187" xfId="0" applyFont="1" applyFill="1" applyBorder="1" applyAlignment="1">
      <alignment vertical="center" wrapText="1"/>
    </xf>
    <xf numFmtId="0" fontId="5" fillId="11" borderId="184" xfId="0" applyFont="1" applyFill="1" applyBorder="1" applyAlignment="1">
      <alignment horizontal="center" vertical="center" wrapText="1"/>
    </xf>
    <xf numFmtId="0" fontId="5" fillId="11" borderId="185" xfId="0" applyFont="1" applyFill="1" applyBorder="1" applyAlignment="1">
      <alignment horizontal="center" vertical="center" wrapText="1"/>
    </xf>
    <xf numFmtId="164" fontId="11" fillId="4" borderId="186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188" xfId="0" applyNumberFormat="1" applyFont="1" applyFill="1" applyBorder="1" applyAlignment="1">
      <alignment horizontal="center" vertical="center" wrapText="1"/>
    </xf>
    <xf numFmtId="0" fontId="47" fillId="11" borderId="80" xfId="0" applyFont="1" applyFill="1" applyBorder="1" applyAlignment="1">
      <alignment horizontal="left" vertical="center"/>
    </xf>
    <xf numFmtId="0" fontId="11" fillId="11" borderId="189" xfId="0" applyFont="1" applyFill="1" applyBorder="1" applyAlignment="1">
      <alignment vertical="center"/>
    </xf>
    <xf numFmtId="0" fontId="0" fillId="11" borderId="189" xfId="0" applyFill="1" applyBorder="1"/>
    <xf numFmtId="0" fontId="0" fillId="11" borderId="190" xfId="0" applyFill="1" applyBorder="1"/>
    <xf numFmtId="0" fontId="47" fillId="11" borderId="103" xfId="0" applyFont="1" applyFill="1" applyBorder="1" applyAlignment="1">
      <alignment horizontal="left" vertical="center"/>
    </xf>
    <xf numFmtId="0" fontId="11" fillId="11" borderId="0" xfId="0" applyFont="1" applyFill="1" applyAlignment="1">
      <alignment vertical="center" wrapText="1"/>
    </xf>
    <xf numFmtId="0" fontId="0" fillId="11" borderId="0" xfId="0" applyFill="1"/>
    <xf numFmtId="0" fontId="0" fillId="11" borderId="179" xfId="0" applyFill="1" applyBorder="1"/>
    <xf numFmtId="0" fontId="47" fillId="11" borderId="103" xfId="0" applyFont="1" applyFill="1" applyBorder="1" applyAlignment="1">
      <alignment horizontal="left"/>
    </xf>
    <xf numFmtId="0" fontId="0" fillId="11" borderId="103" xfId="0" applyFill="1" applyBorder="1"/>
    <xf numFmtId="0" fontId="12" fillId="11" borderId="0" xfId="0" applyFont="1" applyFill="1" applyAlignment="1">
      <alignment vertical="center" wrapText="1"/>
    </xf>
    <xf numFmtId="0" fontId="47" fillId="11" borderId="180" xfId="0" applyFont="1" applyFill="1" applyBorder="1" applyAlignment="1">
      <alignment horizontal="left" vertical="center"/>
    </xf>
    <xf numFmtId="0" fontId="0" fillId="11" borderId="67" xfId="0" applyFill="1" applyBorder="1"/>
    <xf numFmtId="0" fontId="0" fillId="11" borderId="181" xfId="0" applyFill="1" applyBorder="1"/>
    <xf numFmtId="164" fontId="11" fillId="4" borderId="182" xfId="0" applyNumberFormat="1" applyFont="1" applyFill="1" applyBorder="1" applyAlignment="1">
      <alignment horizontal="center" vertical="center" wrapText="1"/>
    </xf>
    <xf numFmtId="164" fontId="11" fillId="2" borderId="52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178" fontId="19" fillId="3" borderId="124" xfId="0" applyNumberFormat="1" applyFont="1" applyFill="1" applyBorder="1"/>
    <xf numFmtId="178" fontId="19" fillId="3" borderId="125" xfId="0" applyNumberFormat="1" applyFont="1" applyFill="1" applyBorder="1"/>
    <xf numFmtId="178" fontId="19" fillId="3" borderId="126" xfId="0" applyNumberFormat="1" applyFont="1" applyFill="1" applyBorder="1"/>
    <xf numFmtId="0" fontId="0" fillId="0" borderId="115" xfId="0" applyBorder="1"/>
    <xf numFmtId="0" fontId="0" fillId="0" borderId="55" xfId="0" applyBorder="1"/>
    <xf numFmtId="0" fontId="0" fillId="0" borderId="116" xfId="0" applyBorder="1"/>
    <xf numFmtId="0" fontId="0" fillId="0" borderId="148" xfId="0" applyBorder="1"/>
    <xf numFmtId="0" fontId="0" fillId="0" borderId="150" xfId="0" applyBorder="1"/>
    <xf numFmtId="0" fontId="0" fillId="0" borderId="151" xfId="0" applyBorder="1"/>
    <xf numFmtId="0" fontId="49" fillId="11" borderId="153" xfId="0" applyFont="1" applyFill="1" applyBorder="1"/>
    <xf numFmtId="0" fontId="49" fillId="11" borderId="191" xfId="0" applyFont="1" applyFill="1" applyBorder="1"/>
    <xf numFmtId="0" fontId="49" fillId="11" borderId="154" xfId="0" applyFont="1" applyFill="1" applyBorder="1"/>
    <xf numFmtId="0" fontId="0" fillId="0" borderId="135" xfId="0" applyBorder="1"/>
    <xf numFmtId="0" fontId="0" fillId="0" borderId="137" xfId="0" applyBorder="1"/>
    <xf numFmtId="0" fontId="0" fillId="0" borderId="138" xfId="0" applyBorder="1"/>
    <xf numFmtId="179" fontId="11" fillId="4" borderId="5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77" fontId="1" fillId="2" borderId="5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left" wrapText="1"/>
    </xf>
    <xf numFmtId="1" fontId="1" fillId="0" borderId="0" xfId="0" applyNumberFormat="1" applyFont="1"/>
    <xf numFmtId="175" fontId="1" fillId="4" borderId="52" xfId="6" applyNumberFormat="1" applyFont="1" applyFill="1" applyBorder="1"/>
    <xf numFmtId="175" fontId="1" fillId="2" borderId="52" xfId="6" applyNumberFormat="1" applyFont="1" applyFill="1" applyBorder="1"/>
    <xf numFmtId="0" fontId="19" fillId="6" borderId="108" xfId="0" applyFont="1" applyFill="1" applyBorder="1" applyAlignment="1">
      <alignment horizontal="left" vertical="center"/>
    </xf>
    <xf numFmtId="0" fontId="19" fillId="6" borderId="109" xfId="0" applyFont="1" applyFill="1" applyBorder="1" applyAlignment="1">
      <alignment horizontal="left" vertical="center"/>
    </xf>
    <xf numFmtId="0" fontId="19" fillId="6" borderId="110" xfId="0" applyFont="1" applyFill="1" applyBorder="1" applyAlignment="1">
      <alignment horizontal="left" vertical="center"/>
    </xf>
    <xf numFmtId="0" fontId="23" fillId="4" borderId="25" xfId="5" applyFont="1" applyFill="1" applyBorder="1" applyAlignment="1">
      <alignment horizontal="left" vertical="center"/>
    </xf>
    <xf numFmtId="0" fontId="23" fillId="4" borderId="26" xfId="5" applyFont="1" applyFill="1" applyBorder="1" applyAlignment="1">
      <alignment horizontal="left" vertical="center"/>
    </xf>
    <xf numFmtId="170" fontId="19" fillId="2" borderId="11" xfId="0" applyNumberFormat="1" applyFont="1" applyFill="1" applyBorder="1" applyAlignment="1">
      <alignment horizontal="center" vertical="center" wrapText="1"/>
    </xf>
    <xf numFmtId="170" fontId="19" fillId="2" borderId="7" xfId="0" applyNumberFormat="1" applyFont="1" applyFill="1" applyBorder="1" applyAlignment="1">
      <alignment horizontal="center" vertical="center" wrapText="1"/>
    </xf>
    <xf numFmtId="170" fontId="19" fillId="2" borderId="15" xfId="0" applyNumberFormat="1" applyFont="1" applyFill="1" applyBorder="1" applyAlignment="1">
      <alignment horizontal="center" vertical="center" wrapText="1"/>
    </xf>
    <xf numFmtId="167" fontId="20" fillId="2" borderId="12" xfId="0" applyNumberFormat="1" applyFont="1" applyFill="1" applyBorder="1" applyAlignment="1">
      <alignment horizontal="center" vertical="center" wrapText="1"/>
    </xf>
    <xf numFmtId="167" fontId="20" fillId="2" borderId="5" xfId="0" applyNumberFormat="1" applyFont="1" applyFill="1" applyBorder="1" applyAlignment="1">
      <alignment horizontal="center" vertical="center" wrapText="1"/>
    </xf>
    <xf numFmtId="167" fontId="20" fillId="2" borderId="16" xfId="0" applyNumberFormat="1" applyFont="1" applyFill="1" applyBorder="1" applyAlignment="1">
      <alignment horizontal="center" vertical="center" wrapText="1"/>
    </xf>
    <xf numFmtId="164" fontId="17" fillId="5" borderId="22" xfId="0" applyNumberFormat="1" applyFont="1" applyFill="1" applyBorder="1" applyAlignment="1">
      <alignment horizontal="right" vertical="center"/>
    </xf>
    <xf numFmtId="164" fontId="17" fillId="5" borderId="23" xfId="0" applyNumberFormat="1" applyFont="1" applyFill="1" applyBorder="1" applyAlignment="1">
      <alignment horizontal="right" vertical="center"/>
    </xf>
    <xf numFmtId="0" fontId="19" fillId="0" borderId="9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74" fontId="35" fillId="10" borderId="97" xfId="0" quotePrefix="1" applyNumberFormat="1" applyFont="1" applyFill="1" applyBorder="1" applyAlignment="1">
      <alignment horizontal="center" vertical="center"/>
    </xf>
    <xf numFmtId="174" fontId="35" fillId="10" borderId="98" xfId="0" quotePrefix="1" applyNumberFormat="1" applyFont="1" applyFill="1" applyBorder="1" applyAlignment="1">
      <alignment horizontal="center" vertical="center"/>
    </xf>
    <xf numFmtId="171" fontId="19" fillId="2" borderId="105" xfId="0" applyNumberFormat="1" applyFont="1" applyFill="1" applyBorder="1" applyAlignment="1">
      <alignment horizontal="center" vertical="center"/>
    </xf>
    <xf numFmtId="171" fontId="19" fillId="2" borderId="106" xfId="0" applyNumberFormat="1" applyFont="1" applyFill="1" applyBorder="1" applyAlignment="1">
      <alignment horizontal="center" vertical="center"/>
    </xf>
    <xf numFmtId="171" fontId="19" fillId="2" borderId="107" xfId="0" applyNumberFormat="1" applyFont="1" applyFill="1" applyBorder="1" applyAlignment="1">
      <alignment horizontal="center" vertical="center"/>
    </xf>
    <xf numFmtId="0" fontId="38" fillId="0" borderId="0" xfId="2" applyFont="1" applyAlignment="1">
      <alignment horizontal="right" vertical="center"/>
    </xf>
    <xf numFmtId="169" fontId="19" fillId="2" borderId="105" xfId="0" applyNumberFormat="1" applyFont="1" applyFill="1" applyBorder="1" applyAlignment="1">
      <alignment horizontal="center" vertical="center"/>
    </xf>
    <xf numFmtId="169" fontId="19" fillId="2" borderId="106" xfId="0" applyNumberFormat="1" applyFont="1" applyFill="1" applyBorder="1" applyAlignment="1">
      <alignment horizontal="center" vertical="center"/>
    </xf>
    <xf numFmtId="169" fontId="19" fillId="2" borderId="10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42" fillId="0" borderId="111" xfId="0" applyFont="1" applyBorder="1" applyAlignment="1">
      <alignment horizontal="center" vertical="top"/>
    </xf>
    <xf numFmtId="0" fontId="38" fillId="0" borderId="0" xfId="2" applyFont="1" applyFill="1" applyAlignment="1">
      <alignment horizontal="right"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6"/>
    </xf>
    <xf numFmtId="0" fontId="19" fillId="2" borderId="78" xfId="0" applyFont="1" applyFill="1" applyBorder="1" applyAlignment="1">
      <alignment horizontal="left"/>
    </xf>
    <xf numFmtId="0" fontId="19" fillId="2" borderId="73" xfId="0" applyFont="1" applyFill="1" applyBorder="1" applyAlignment="1">
      <alignment horizontal="left"/>
    </xf>
    <xf numFmtId="0" fontId="19" fillId="0" borderId="67" xfId="0" applyFont="1" applyBorder="1" applyAlignment="1">
      <alignment horizontal="center"/>
    </xf>
  </cellXfs>
  <cellStyles count="8">
    <cellStyle name="40 % - Accent4" xfId="6" builtinId="43"/>
    <cellStyle name="Date Custom" xfId="4" xr:uid="{00000000-0005-0000-0000-000001000000}"/>
    <cellStyle name="Input Custom" xfId="3" xr:uid="{00000000-0005-0000-0000-000002000000}"/>
    <cellStyle name="Labels" xfId="2" xr:uid="{00000000-0005-0000-0000-000003000000}"/>
    <cellStyle name="Lien hypertexte" xfId="7" builtinId="8"/>
    <cellStyle name="Normal" xfId="0" builtinId="0"/>
    <cellStyle name="Notes" xfId="5" xr:uid="{00000000-0005-0000-0000-000006000000}"/>
    <cellStyle name="Titre" xfId="1" builtinId="15"/>
  </cellStyles>
  <dxfs count="20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w Cen MT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77" formatCode="#,##0.0&quot; Km&quot;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ck">
          <color rgb="FFFFC000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ck">
          <color rgb="FFFFC000"/>
        </left>
        <right/>
        <top style="thin">
          <color rgb="FFFFC000"/>
        </top>
        <bottom style="thin">
          <color rgb="FFFFC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FCC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uble">
          <color auto="1"/>
        </top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ck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76" formatCode="dddd\ mmmm\ dd\,\ yyyy"/>
      <fill>
        <patternFill patternType="solid">
          <fgColor indexed="64"/>
          <bgColor rgb="FFFFFFCC"/>
        </patternFill>
      </fill>
      <border diagonalUp="0" diagonalDown="0" outline="0">
        <left/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#,##0.00\ &quot;$&quot;"/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#,##0.00\ &quot;$&quot;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64" formatCode="#,##0.00\ &quot;$&quot;"/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  <border diagonalUp="0" diagonalDown="0" outline="0">
        <left style="double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78" formatCode="ddd\ dd/mmm\ yy"/>
      <fill>
        <patternFill patternType="solid">
          <fgColor indexed="64"/>
          <bgColor theme="5" tint="0.79998168889431442"/>
        </patternFill>
      </fill>
      <border diagonalUp="0" diagonalDown="0">
        <left/>
        <right style="double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ck">
          <color auto="1"/>
        </left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CC99"/>
        </patternFill>
      </fill>
    </dxf>
    <dxf>
      <fill>
        <patternFill>
          <bgColor rgb="FF66CCFF"/>
        </patternFill>
      </fill>
    </dxf>
    <dxf>
      <font>
        <color auto="1"/>
      </font>
      <fill>
        <patternFill patternType="solid"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CC99"/>
        </patternFill>
      </fill>
    </dxf>
    <dxf>
      <fill>
        <patternFill>
          <bgColor rgb="FF66CCFF"/>
        </patternFill>
      </fill>
    </dxf>
    <dxf>
      <font>
        <color auto="1"/>
      </font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CC"/>
      <color rgb="FF66CCFF"/>
      <color rgb="FFCCFF99"/>
      <color rgb="FFCC99FF"/>
      <color rgb="FF66FF66"/>
      <color rgb="FFFFFF66"/>
      <color rgb="FFFFFF99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Spin" dx="22" fmlaLink="$Z$3" max="30000" page="10" val="30"/>
</file>

<file path=xl/ctrlProps/ctrlProp3.xml><?xml version="1.0" encoding="utf-8"?>
<formControlPr xmlns="http://schemas.microsoft.com/office/spreadsheetml/2009/9/main" objectType="Spin" dx="22" fmlaLink="$Z$3" max="30000" page="10" val="32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66341</xdr:colOff>
      <xdr:row>0</xdr:row>
      <xdr:rowOff>49306</xdr:rowOff>
    </xdr:from>
    <xdr:to>
      <xdr:col>2</xdr:col>
      <xdr:colOff>774283</xdr:colOff>
      <xdr:row>2</xdr:row>
      <xdr:rowOff>166295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076" y="49306"/>
          <a:ext cx="1582001" cy="5316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60960</xdr:colOff>
          <xdr:row>8</xdr:row>
          <xdr:rowOff>106680</xdr:rowOff>
        </xdr:from>
        <xdr:to>
          <xdr:col>18</xdr:col>
          <xdr:colOff>304800</xdr:colOff>
          <xdr:row>8</xdr:row>
          <xdr:rowOff>403860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fr-CA" sz="1400" b="0" i="0" u="none" strike="noStrike" baseline="0">
                  <a:solidFill>
                    <a:srgbClr val="FF0000"/>
                  </a:solidFill>
                  <a:latin typeface="Tw Cen MT"/>
                </a:rPr>
                <a:t>Init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</xdr:row>
          <xdr:rowOff>45720</xdr:rowOff>
        </xdr:from>
        <xdr:to>
          <xdr:col>17</xdr:col>
          <xdr:colOff>274320</xdr:colOff>
          <xdr:row>6</xdr:row>
          <xdr:rowOff>190500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77547</xdr:colOff>
      <xdr:row>0</xdr:row>
      <xdr:rowOff>71718</xdr:rowOff>
    </xdr:from>
    <xdr:to>
      <xdr:col>2</xdr:col>
      <xdr:colOff>779326</xdr:colOff>
      <xdr:row>2</xdr:row>
      <xdr:rowOff>150607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2" y="71718"/>
          <a:ext cx="1575838" cy="4935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198120</xdr:rowOff>
        </xdr:from>
        <xdr:to>
          <xdr:col>17</xdr:col>
          <xdr:colOff>266700</xdr:colOff>
          <xdr:row>6</xdr:row>
          <xdr:rowOff>38100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8</xdr:row>
          <xdr:rowOff>137160</xdr:rowOff>
        </xdr:from>
        <xdr:to>
          <xdr:col>18</xdr:col>
          <xdr:colOff>937260</xdr:colOff>
          <xdr:row>9</xdr:row>
          <xdr:rowOff>266700</xdr:rowOff>
        </xdr:to>
        <xdr:sp macro="" textlink="">
          <xdr:nvSpPr>
            <xdr:cNvPr id="1044" name="Init" descr="Init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1073603</xdr:colOff>
      <xdr:row>17</xdr:row>
      <xdr:rowOff>87086</xdr:rowOff>
    </xdr:from>
    <xdr:ext cx="65" cy="153568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299496" y="4781550"/>
          <a:ext cx="65" cy="153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CA" sz="1100"/>
        </a:p>
      </xdr:txBody>
    </xdr:sp>
    <xdr:clientData/>
  </xdr:oneCellAnchor>
  <xdr:oneCellAnchor>
    <xdr:from>
      <xdr:col>6</xdr:col>
      <xdr:colOff>1073603</xdr:colOff>
      <xdr:row>17</xdr:row>
      <xdr:rowOff>87086</xdr:rowOff>
    </xdr:from>
    <xdr:ext cx="65" cy="153568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299496" y="4781550"/>
          <a:ext cx="65" cy="153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CA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274320</xdr:colOff>
          <xdr:row>12</xdr:row>
          <xdr:rowOff>60960</xdr:rowOff>
        </xdr:from>
        <xdr:to>
          <xdr:col>19</xdr:col>
          <xdr:colOff>121920</xdr:colOff>
          <xdr:row>13</xdr:row>
          <xdr:rowOff>53340</xdr:rowOff>
        </xdr:to>
        <xdr:sp macro="" textlink="">
          <xdr:nvSpPr>
            <xdr:cNvPr id="1045" name="Copier_coller_rapport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</xdr:row>
      <xdr:rowOff>68580</xdr:rowOff>
    </xdr:from>
    <xdr:to>
      <xdr:col>2</xdr:col>
      <xdr:colOff>1295400</xdr:colOff>
      <xdr:row>2</xdr:row>
      <xdr:rowOff>192087</xdr:rowOff>
    </xdr:to>
    <xdr:pic>
      <xdr:nvPicPr>
        <xdr:cNvPr id="2" name="Image 1" descr="logofneeqtrans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20040"/>
          <a:ext cx="1249680" cy="352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333375</xdr:colOff>
      <xdr:row>0</xdr:row>
      <xdr:rowOff>250825</xdr:rowOff>
    </xdr:from>
    <xdr:to>
      <xdr:col>14</xdr:col>
      <xdr:colOff>54866</xdr:colOff>
      <xdr:row>24</xdr:row>
      <xdr:rowOff>378676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E0C55D-DDBB-18BF-D0FD-208A9C8A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250825"/>
          <a:ext cx="4293491" cy="53380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gad\Desktop\Rapport%20de%20d&#233;penses\Rapport_d&#233;penses_MHP_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ance"/>
      <sheetName val="Formules"/>
      <sheetName val="Rapport dépenses"/>
      <sheetName val="Payé"/>
      <sheetName val="22d"/>
      <sheetName val="15d"/>
      <sheetName val="8d"/>
      <sheetName val="1d"/>
      <sheetName val="24n"/>
      <sheetName val="17n"/>
      <sheetName val="10n"/>
      <sheetName val="3n"/>
      <sheetName val="27o"/>
      <sheetName val="20o"/>
      <sheetName val="13o"/>
      <sheetName val="6o"/>
      <sheetName val="27s"/>
      <sheetName val="22s"/>
      <sheetName val="15s"/>
      <sheetName val="Barèmes"/>
      <sheetName val="Adres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943509-C778-4AAD-89B4-2978246F60A5}" name="Remboursements" displayName="Remboursements" ref="B7:G64" totalsRowShown="0" headerRowDxfId="107" tableBorderDxfId="106">
  <autoFilter ref="B7:G64" xr:uid="{F3A315FF-2F78-4A5E-94D6-B9CB23C226C5}"/>
  <tableColumns count="6">
    <tableColumn id="1" xr3:uid="{89A75322-2CA9-48AB-9A87-E03CF8183BD4}" name="Date rapport" dataDxfId="105">
      <calculatedColumnFormula>B7+7</calculatedColumnFormula>
    </tableColumn>
    <tableColumn id="3" xr3:uid="{EA8FE220-4985-4B8C-B5D3-41F1B117CE51}" name="Réclamation" dataDxfId="104"/>
    <tableColumn id="4" xr3:uid="{119EC3F5-1DE6-4339-A506-71E29A6F64A0}" name="Remboursé" dataDxfId="103"/>
    <tableColumn id="5" xr3:uid="{E6690F8F-BCDB-4811-86FA-CFDFFD6F0023}" name="Écart" dataDxfId="102">
      <calculatedColumnFormula>IFERROR(IF(D8="","",C8-D8),"Som. Remb. E")</calculatedColumnFormula>
    </tableColumn>
    <tableColumn id="6" xr3:uid="{30E3C7C6-E895-43FB-990A-F1E51A2351F6}" name="Date du remboursement" dataDxfId="101"/>
    <tableColumn id="7" xr3:uid="{B5AE9A5C-0BF9-46D4-9F4D-37C4FD3523B5}" name="Commentaires" dataDxfId="1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A8AEB5-E4FD-4F03-BB54-F80357E894EF}" name="Num_synd_et_Nom_synd" displayName="Num_synd_et_Nom_synd" ref="F5:L105" totalsRowCount="1" headerRowDxfId="99" tableBorderDxfId="98" totalsRowBorderDxfId="97">
  <autoFilter ref="F5:L104" xr:uid="{B67FD142-85F3-4041-BE74-91F4A365F340}"/>
  <tableColumns count="7">
    <tableColumn id="1" xr3:uid="{04AE140B-AD7E-4C6A-8FD8-258412EEC4C5}" name="# Synd" totalsRowFunction="count" dataDxfId="96" totalsRowDxfId="95"/>
    <tableColumn id="7" xr3:uid="{03EB8878-3822-4BA5-8F83-0C8903A5AAE1}" name="# Institution" dataDxfId="94" totalsRowDxfId="93">
      <calculatedColumnFormula>VLOOKUP(Num_synd_et_Nom_synd[[#This Row],[Provenance]],#REF!,2,FALSE)</calculatedColumnFormula>
    </tableColumn>
    <tableColumn id="2" xr3:uid="{ECA864F7-0E40-418E-8C5C-7EAD570876EC}" name="Provenance" totalsRowFunction="count" dataDxfId="92" totalsRowDxfId="91"/>
    <tableColumn id="9" xr3:uid="{5F7C0993-AC77-42BD-8711-C69A417C9178}" name="Provenance-#" totalsRowFunction="count" dataDxfId="90" totalsRowDxfId="89">
      <calculatedColumnFormula>Num_synd_et_Nom_synd[[#This Row],[Provenance]]&amp;" - "&amp;Num_synd_et_Nom_synd[[#This Row],['# Synd]]</calculatedColumnFormula>
    </tableColumn>
    <tableColumn id="3" xr3:uid="{344E5088-B625-47B0-96D2-07C8161A364C}" name="Nom du syndicat" totalsRowFunction="count" dataDxfId="88" totalsRowDxfId="87"/>
    <tableColumn id="4" xr3:uid="{C42E70A7-6902-4255-A480-6966F93A7EB2}" name="Adresse" totalsRowFunction="count" dataDxfId="86" totalsRowDxfId="85"/>
    <tableColumn id="5" xr3:uid="{5119416D-CB2A-48ED-B877-E076C12B4942}" name="#_Synd" totalsRowFunction="count" dataDxfId="84" totalsRowDxfId="83">
      <calculatedColumnFormula>Num_synd_et_Nom_synd[[#This Row],['# Synd]]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100D0D-E58F-4423-8A24-1884D8C413B4}" name="Lieu_de_réunion" displayName="Lieu_de_réunion" ref="Z4:AA21" totalsRowShown="0" headerRowDxfId="82">
  <autoFilter ref="Z4:AA21" xr:uid="{C1F7463F-E0E3-4B80-AD09-E8054EE88044}"/>
  <tableColumns count="2">
    <tableColumn id="1" xr3:uid="{297A5C75-2005-48AC-9539-4F4C88BBDC8C}" name="Lieux de réunion" dataDxfId="81"/>
    <tableColumn id="2" xr3:uid="{EDB53297-DDA6-4714-8426-C5BCA7FDBA1F}" name="Adresse" dataDxfId="80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9BE2EA-278D-4C96-9152-C640A8363106}" name="Distancier" displayName="Distancier" ref="C4:U120" totalsRowShown="0" headerRowDxfId="79" dataDxfId="77" headerRowBorderDxfId="78" tableBorderDxfId="76">
  <autoFilter ref="C4:U120" xr:uid="{465BDE1C-4F20-4442-A784-AE5EB750D5DD}"/>
  <tableColumns count="19">
    <tableColumn id="1" xr3:uid="{148A75A1-2D4F-45E4-B1BE-5F1079AFB290}" name="#" dataDxfId="75"/>
    <tableColumn id="2" xr3:uid="{B275B376-374D-444D-9EE9-A542952E5193}" name="Institution" dataDxfId="74"/>
    <tableColumn id="3" xr3:uid="{00745FF2-E675-487B-A855-76AFEE1B22B8}" name="CSN Montréal" dataDxfId="73"/>
    <tableColumn id="4" xr3:uid="{ECE79EBB-4389-4B73-85BB-75DEE7A7B29F}" name="Holiday Inn Montréal Saint-Urbain" dataDxfId="72"/>
    <tableColumn id="5" xr3:uid="{E0A4986A-35E1-485C-BB3D-1DC730E5554D}" name="Palais des congrès de Montréal" dataDxfId="71"/>
    <tableColumn id="6" xr3:uid="{EF0278A5-5B4D-4A84-9A85-D0CFF5168D2B}" name="Delta Montréal" dataDxfId="70"/>
    <tableColumn id="7" xr3:uid="{D2548F4A-7807-47E7-A15C-F7975C0F64D8}" name="Sandman Longueil" dataDxfId="69"/>
    <tableColumn id="8" xr3:uid="{9D2EA89F-D98B-4019-9A8E-A8CFA50FED4D}" name="Holiday Inn Longueil" dataDxfId="68"/>
    <tableColumn id="19" xr3:uid="{31B1CC0D-7F42-4797-8A8B-B84868D32ADA}" name="Hotel Classique Québec" dataDxfId="67"/>
    <tableColumn id="9" xr3:uid="{00ED8C2A-830A-4D8E-9AF6-11CC2E50A988}" name="CSN Québec" dataDxfId="66"/>
    <tableColumn id="10" xr3:uid="{DD93C1DA-3E17-4005-BD69-56290A734918}" name="Hôtel Pur" dataDxfId="65"/>
    <tableColumn id="11" xr3:uid="{88966C7A-5945-4E3D-9D9A-4783ACF910DB}" name="Centre des congrès de Québec" dataDxfId="64"/>
    <tableColumn id="12" xr3:uid="{2CB94018-D7EA-484D-84ED-F7E7500FC3C7}" name="Hôtel Le Concorde" dataDxfId="63"/>
    <tableColumn id="13" xr3:uid="{CA6BD77F-E633-496A-A26D-F6178D4F7D7D}" name="Centre de congrès et d'expositions de Lévis" dataDxfId="62"/>
    <tableColumn id="14" xr3:uid="{D4547F48-106B-4A43-A21B-6A3AFC5D0190}" name="Centre des congrès de Granby" dataDxfId="61"/>
    <tableColumn id="15" xr3:uid="{4A301636-2DA7-41FD-BF65-31E547DE9D38}" name="Centre des congrès Sherbrooke" dataDxfId="60"/>
    <tableColumn id="16" xr3:uid="{C0A6F433-5DA5-4923-954C-0F2EDA460244}" name="Hôtel Gouverneur Rimouski" dataDxfId="59"/>
    <tableColumn id="17" xr3:uid="{327D1898-9A98-4500-B0D0-BBEA9A4496E3}" name="Centre des congrès de Chicoutimi" dataDxfId="58"/>
    <tableColumn id="18" xr3:uid="{571EFFFC-9E9E-4209-99AD-2BDA6D4A017E}" name="Centre des congrès de Carleton-sur-Mer" dataDxfId="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F32FBE-BD7F-4025-A72B-4B96F4BB7F81}" name="Adresses_cegeps" displayName="Adresses_cegeps" ref="B4:S288" totalsRowShown="0" headerRowDxfId="56" headerRowBorderDxfId="55" tableBorderDxfId="54" totalsRowBorderDxfId="53">
  <autoFilter ref="B4:S288" xr:uid="{F4F786C4-C7D7-4799-BBAB-589BDDAD8DAF}"/>
  <tableColumns count="18">
    <tableColumn id="3" xr3:uid="{2D5A4973-D303-4578-8286-42CDDC3B8949}" name="CD_ORGNS" dataDxfId="52"/>
    <tableColumn id="4" xr3:uid="{139BF3C8-03DD-4BC5-898C-91DBFADBBE44}" name="NOM_COURT" dataDxfId="51"/>
    <tableColumn id="5" xr3:uid="{0F2B0512-BE68-44DC-939A-A85B053AFED4}" name="NOM_OFFCL" dataDxfId="50"/>
    <tableColumn id="6" xr3:uid="{5F05B1E1-B171-4199-AC50-7AB06EC2A6C9}" name="ADRS_GEO_L1_GDUNO" dataDxfId="49"/>
    <tableColumn id="7" xr3:uid="{C3A367D4-7CAA-458C-9F68-2B76419D72B6}" name="ADRS_GEO_L2_GDUNO" dataDxfId="48"/>
    <tableColumn id="8" xr3:uid="{E1996CE1-6654-4695-ACA8-0D0233EF06C8}" name="CD_MUNCP" dataDxfId="47"/>
    <tableColumn id="9" xr3:uid="{F1D46841-6A6D-47F7-897E-3DB644A10351}" name="NOM_MUNCP" dataDxfId="46"/>
    <tableColumn id="10" xr3:uid="{FF5556D8-DC08-43D7-AC06-602247D042BC}" name="STAT_MUNCP" dataDxfId="45"/>
    <tableColumn id="11" xr3:uid="{E83F61C3-3E85-4157-9241-3165993DC2F7}" name="CD_POSTL_GDUNO" dataDxfId="44"/>
    <tableColumn id="12" xr3:uid="{6BE32FA1-9983-4423-B44D-23D8B8C6EDEF}" name="TYPE_ORGNS" dataDxfId="43"/>
    <tableColumn id="13" xr3:uid="{8AAF61CF-92C0-4F85-B7DC-81CB89244C3C}" name="RESEAU" dataDxfId="42"/>
    <tableColumn id="14" xr3:uid="{44ED263C-0598-4E8C-B9F6-7A0E688A01F2}" name="SITE_WEB" dataDxfId="41"/>
    <tableColumn id="15" xr3:uid="{FFFD9FE0-AB7D-44A8-BF5D-1CC647EF5C1E}" name="COORD_X_LL84" dataDxfId="40"/>
    <tableColumn id="16" xr3:uid="{CBED82CB-E617-4789-9906-8CD7E754801A}" name="COORD_Y_LL84" dataDxfId="39"/>
    <tableColumn id="17" xr3:uid="{147EF424-7911-4DA6-BFD0-485DDD28354E}" name="ORDRE_ENS" dataDxfId="38"/>
    <tableColumn id="18" xr3:uid="{4A9C5762-1170-43E3-BDF0-9085F31FAAFA}" name="STYLE_CARTOVISTA" dataDxfId="37"/>
    <tableColumn id="19" xr3:uid="{8275C296-85BA-4A0E-AAEB-2701BDAC64FB}" name="Adresse_complete" dataDxfId="36"/>
    <tableColumn id="1" xr3:uid="{220258D9-FAA5-49EA-8A4E-3C7E6F930AF9}" name="Adresse_postale" dataDxfId="35">
      <calculatedColumnFormula>Adresses_cegeps[[#This Row],[ADRS_GEO_L1_GDUNO]]&amp;", "&amp;Adresses_cegeps[[#This Row],[NOM_MUNCP]]&amp;", "&amp;"Qc, "&amp;Adresses_cegeps[[#This Row],[CD_POSTL_GDUNO]]</calculatedColumnFormula>
    </tableColumn>
  </tableColumns>
  <tableStyleInfo name="TableStyleMedium1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0F1DE4-4153-4BB1-AF5B-932AF2530757}">
  <we:reference id="wa104380385" version="1.2.0.0" store="fr-FR" storeType="OMEX"/>
  <we:alternateReferences>
    <we:reference id="wa104380385" version="1.2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dir/?api=1&amp;origin=Space+Needle+Seattle+WA&amp;destination=Pike+Place+Market+Seattle+WA&amp;travelmode=%22&amp;" TargetMode="External"/><Relationship Id="rId2" Type="http://schemas.openxmlformats.org/officeDocument/2006/relationships/hyperlink" Target="https://www.google.com/maps/dir/?api=1&amp;origin=Google+Pyrmont+NSW&amp;destination=QVB&amp;destination_place_id=ChIJISz8NjyuEmsRFTQ9Iw7Ear8&amp;travelmode=walking" TargetMode="External"/><Relationship Id="rId1" Type="http://schemas.openxmlformats.org/officeDocument/2006/relationships/hyperlink" Target="https://developers.google.com/maps/documentation/embed/guide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1">
    <tabColor rgb="FFFFFF00"/>
  </sheetPr>
  <dimension ref="A1:Z65"/>
  <sheetViews>
    <sheetView showGridLines="0" showZeros="0" zoomScale="85" zoomScaleNormal="85" workbookViewId="0"/>
  </sheetViews>
  <sheetFormatPr baseColWidth="10" defaultColWidth="14.3984375" defaultRowHeight="14.4" x14ac:dyDescent="0.3"/>
  <cols>
    <col min="1" max="1" width="8.3984375" style="4" customWidth="1"/>
    <col min="2" max="2" width="11.5" style="9" customWidth="1"/>
    <col min="3" max="3" width="12.19921875" style="4" customWidth="1"/>
    <col min="4" max="4" width="6.19921875" style="4" customWidth="1"/>
    <col min="5" max="5" width="94.09765625" style="4" customWidth="1"/>
    <col min="6" max="7" width="14.69921875" style="10" customWidth="1"/>
    <col min="8" max="8" width="11.8984375" style="4" customWidth="1"/>
    <col min="9" max="9" width="6" style="159" hidden="1" customWidth="1"/>
    <col min="10" max="10" width="3.19921875" style="11" customWidth="1"/>
    <col min="11" max="11" width="11.3984375" style="12" customWidth="1"/>
    <col min="12" max="12" width="14.3984375" style="12"/>
    <col min="13" max="13" width="16" style="12" customWidth="1"/>
    <col min="14" max="14" width="15.8984375" style="12" customWidth="1"/>
    <col min="15" max="15" width="9.59765625" style="12" customWidth="1"/>
    <col min="16" max="16" width="6.3984375" style="4" customWidth="1"/>
    <col min="17" max="17" width="10.8984375" style="12" customWidth="1"/>
    <col min="18" max="18" width="4.3984375" style="4" customWidth="1"/>
    <col min="19" max="19" width="25.59765625" style="4" customWidth="1"/>
    <col min="20" max="21" width="3.5" style="4" customWidth="1"/>
    <col min="22" max="22" width="23.69921875" style="4" bestFit="1" customWidth="1"/>
    <col min="23" max="25" width="14.3984375" style="4"/>
    <col min="26" max="26" width="28.3984375" style="172" customWidth="1"/>
    <col min="27" max="16384" width="14.3984375" style="4"/>
  </cols>
  <sheetData>
    <row r="1" spans="1:26" ht="13.95" customHeight="1" thickBot="1" x14ac:dyDescent="0.35">
      <c r="A1" s="220" t="s">
        <v>0</v>
      </c>
      <c r="B1" s="5"/>
      <c r="C1" s="5"/>
      <c r="D1" s="5"/>
      <c r="E1" s="159"/>
      <c r="F1" s="6"/>
      <c r="G1" s="6"/>
      <c r="H1" s="6"/>
      <c r="I1" s="6"/>
      <c r="J1" s="6"/>
      <c r="K1" s="6"/>
      <c r="L1" s="6"/>
      <c r="M1" s="219"/>
      <c r="N1" s="219"/>
      <c r="O1" s="219"/>
      <c r="P1" s="219"/>
      <c r="Q1" s="219"/>
      <c r="R1" s="159"/>
      <c r="S1" s="159"/>
      <c r="T1" s="159"/>
      <c r="U1" s="159"/>
      <c r="V1" s="159"/>
      <c r="W1" s="159"/>
      <c r="X1" s="159"/>
      <c r="Y1" s="159"/>
      <c r="Z1" s="176"/>
    </row>
    <row r="2" spans="1:26" ht="19.5" customHeight="1" thickTop="1" thickBot="1" x14ac:dyDescent="0.45">
      <c r="A2" s="159"/>
      <c r="B2" s="159"/>
      <c r="C2" s="159"/>
      <c r="D2" s="5"/>
      <c r="E2" s="160" t="s">
        <v>1</v>
      </c>
      <c r="F2" s="182"/>
      <c r="G2" s="159"/>
      <c r="H2" s="85" t="s">
        <v>2</v>
      </c>
      <c r="I2" s="212"/>
      <c r="J2" s="7"/>
      <c r="K2" s="159"/>
      <c r="L2" s="159"/>
      <c r="M2" s="181" t="s">
        <v>3</v>
      </c>
      <c r="N2" s="91" t="s">
        <v>4</v>
      </c>
      <c r="O2" s="91"/>
      <c r="P2" s="92"/>
      <c r="Q2" s="91"/>
      <c r="R2" s="159"/>
      <c r="S2" s="32"/>
      <c r="T2" s="177"/>
      <c r="U2" s="44"/>
      <c r="V2" s="22"/>
      <c r="W2" s="173"/>
      <c r="X2" s="173"/>
      <c r="Y2" s="44"/>
      <c r="Z2" s="176"/>
    </row>
    <row r="3" spans="1:26" ht="19.5" customHeight="1" thickTop="1" thickBot="1" x14ac:dyDescent="0.4">
      <c r="A3" s="159"/>
      <c r="B3" s="159"/>
      <c r="C3" s="159"/>
      <c r="D3" s="5"/>
      <c r="E3" s="279" t="s">
        <v>5</v>
      </c>
      <c r="F3" s="182"/>
      <c r="G3" s="159"/>
      <c r="H3" s="87" t="s">
        <v>6</v>
      </c>
      <c r="I3" s="209"/>
      <c r="J3" s="426" t="s">
        <v>7</v>
      </c>
      <c r="K3" s="427"/>
      <c r="L3" s="159"/>
      <c r="M3" s="181" t="s">
        <v>8</v>
      </c>
      <c r="N3" s="91" t="s">
        <v>9</v>
      </c>
      <c r="O3" s="91"/>
      <c r="P3" s="92"/>
      <c r="Q3" s="91"/>
      <c r="R3" s="403"/>
      <c r="S3" s="22"/>
      <c r="T3" s="22"/>
      <c r="U3" s="44"/>
      <c r="V3" s="22" t="s">
        <v>10</v>
      </c>
      <c r="W3" s="44"/>
      <c r="X3" s="44"/>
      <c r="Y3" s="44"/>
      <c r="Z3" s="176">
        <v>30</v>
      </c>
    </row>
    <row r="4" spans="1:26" ht="4.5" customHeight="1" thickTop="1" thickBot="1" x14ac:dyDescent="0.4">
      <c r="A4" s="159"/>
      <c r="B4" s="159"/>
      <c r="C4" s="159"/>
      <c r="D4" s="5"/>
      <c r="E4" s="161"/>
      <c r="F4" s="182"/>
      <c r="G4" s="159"/>
      <c r="H4" s="89"/>
      <c r="I4" s="213"/>
      <c r="J4" s="159"/>
      <c r="K4" s="23"/>
      <c r="L4" s="159"/>
      <c r="M4" s="90"/>
      <c r="N4" s="44"/>
      <c r="O4" s="44"/>
      <c r="P4" s="90"/>
      <c r="Q4" s="44"/>
      <c r="R4" s="159"/>
      <c r="S4" s="32"/>
      <c r="T4" s="177"/>
      <c r="U4" s="44"/>
      <c r="V4" s="22"/>
      <c r="W4" s="44"/>
      <c r="X4" s="44"/>
      <c r="Y4" s="44"/>
      <c r="Z4" s="176"/>
    </row>
    <row r="5" spans="1:26" ht="22.5" customHeight="1" thickTop="1" thickBot="1" x14ac:dyDescent="0.4">
      <c r="A5" s="159"/>
      <c r="B5" s="162" t="s">
        <v>11</v>
      </c>
      <c r="C5" s="162" t="s">
        <v>12</v>
      </c>
      <c r="D5" s="5"/>
      <c r="E5" s="163" t="s">
        <v>13</v>
      </c>
      <c r="F5" s="164" t="str">
        <f>IF(AND(E3="",E5=""),"",HYPERLINK("https://www.google.ca/maps/dir/?api=1"&amp;"&amp;origin="&amp;Depart_Trace&amp;"&amp;destination="&amp;Arrivee_Trace&amp;"&amp;mode="&amp;Choix_mode,"Carte Google"))</f>
        <v>Carte Google</v>
      </c>
      <c r="G5" s="159"/>
      <c r="H5" s="88" t="s">
        <v>14</v>
      </c>
      <c r="I5" s="210"/>
      <c r="J5" s="430">
        <f>_xlfn.IFNA(VLOOKUP(H5,Distances_Feuille_Jaune,IF(H3="Québec",2,3),FALSE),"")</f>
        <v>257</v>
      </c>
      <c r="K5" s="431"/>
      <c r="L5" s="159"/>
      <c r="M5" s="93"/>
      <c r="N5" s="181" t="s">
        <v>15</v>
      </c>
      <c r="O5" s="432">
        <f>Z5</f>
        <v>43512</v>
      </c>
      <c r="P5" s="433"/>
      <c r="Q5" s="434"/>
      <c r="R5" s="159"/>
      <c r="S5" s="179" t="str">
        <f ca="1">IF(U7&lt;=-7,"Samedi dans "&amp;ROUNDUP(U7/7,0)*-1&amp;" semaines",IF(U7&gt;=7,"Samedi il y a "&amp;ROUNDUP(U7/7,0)&amp;" semaines",IF(OR(U7&lt;=-6,U7&gt;=6),0,IF(U7&lt;0,"Samedi prochain","Samedi passé"))))</f>
        <v>Samedi il y a 330 semaines</v>
      </c>
      <c r="T5" s="22"/>
      <c r="U5" s="177"/>
      <c r="V5" s="174">
        <f ca="1">TODAY()+CHOOSE(WEEKDAY(TODAY()),6,5,4,3,2,1,0)</f>
        <v>45822</v>
      </c>
      <c r="W5" s="44"/>
      <c r="X5" s="44"/>
      <c r="Y5" s="172">
        <f>IF(B5="En voiture",1,IF(B5="À pied",2,IF(B5="À vélo",3,4)))</f>
        <v>1</v>
      </c>
      <c r="Z5" s="175">
        <v>43512</v>
      </c>
    </row>
    <row r="6" spans="1:26" ht="4.5" customHeight="1" thickTop="1" thickBot="1" x14ac:dyDescent="0.4">
      <c r="A6" s="159"/>
      <c r="B6" s="439" t="s">
        <v>16</v>
      </c>
      <c r="C6" s="440" t="s">
        <v>17</v>
      </c>
      <c r="D6" s="159"/>
      <c r="E6" s="159"/>
      <c r="F6" s="159"/>
      <c r="G6" s="159"/>
      <c r="H6" s="159"/>
      <c r="J6" s="159"/>
      <c r="K6" s="159"/>
      <c r="L6" s="159"/>
      <c r="M6" s="93"/>
      <c r="N6" s="181"/>
      <c r="O6" s="159"/>
      <c r="P6" s="159"/>
      <c r="Q6" s="159"/>
      <c r="R6" s="159"/>
      <c r="S6" s="22"/>
      <c r="T6" s="22"/>
      <c r="U6" s="177"/>
      <c r="V6" s="171"/>
      <c r="W6" s="178"/>
      <c r="X6" s="172"/>
      <c r="Y6" s="172"/>
      <c r="Z6" s="176"/>
    </row>
    <row r="7" spans="1:26" ht="22.5" customHeight="1" thickTop="1" thickBot="1" x14ac:dyDescent="0.4">
      <c r="A7" s="159"/>
      <c r="B7" s="439"/>
      <c r="C7" s="440"/>
      <c r="D7" s="5"/>
      <c r="E7" s="352" t="s">
        <v>18</v>
      </c>
      <c r="F7" s="404">
        <f>_xlfn.IFNA(VLOOKUP(RIGHT(Depart,9),Distancier[],MATCH(Arrivee,Distancier[#Headers],0),FALSE),"Cette destination n'est pas dans le tableau Distancier")</f>
        <v>453</v>
      </c>
      <c r="G7" s="159"/>
      <c r="H7" s="214"/>
      <c r="I7" s="214"/>
      <c r="J7" s="7"/>
      <c r="K7" s="159"/>
      <c r="L7" s="159"/>
      <c r="M7" s="435" t="s">
        <v>19</v>
      </c>
      <c r="N7" s="435"/>
      <c r="O7" s="436">
        <f ca="1">TODAY()</f>
        <v>45819</v>
      </c>
      <c r="P7" s="437"/>
      <c r="Q7" s="438"/>
      <c r="R7" s="159"/>
      <c r="S7" s="22"/>
      <c r="T7" s="22"/>
      <c r="U7" s="22">
        <f ca="1">O7-O5</f>
        <v>2307</v>
      </c>
      <c r="V7" s="178" t="s">
        <v>20</v>
      </c>
      <c r="W7" s="178"/>
      <c r="X7" s="172"/>
      <c r="Y7" s="172"/>
      <c r="Z7" s="176"/>
    </row>
    <row r="8" spans="1:26" ht="24.75" customHeight="1" thickTop="1" thickBot="1" x14ac:dyDescent="0.4">
      <c r="A8" s="159"/>
      <c r="B8" s="6" t="s">
        <v>21</v>
      </c>
      <c r="C8" s="8"/>
      <c r="D8" s="8"/>
      <c r="E8" s="159"/>
      <c r="F8" s="182"/>
      <c r="G8" s="182"/>
      <c r="H8" s="182"/>
      <c r="I8" s="182"/>
      <c r="J8" s="182"/>
      <c r="K8" s="182"/>
      <c r="L8" s="38"/>
      <c r="M8" s="32"/>
      <c r="N8" s="32"/>
      <c r="O8" s="22"/>
      <c r="P8" s="22"/>
      <c r="Q8" s="22"/>
      <c r="R8" s="159"/>
      <c r="S8" s="159"/>
      <c r="T8" s="159"/>
      <c r="U8" s="13">
        <f ca="1">NETWORKDAYS(O5,O7)</f>
        <v>1648</v>
      </c>
      <c r="V8" s="13" t="s">
        <v>22</v>
      </c>
      <c r="W8" s="159"/>
      <c r="X8" s="159"/>
      <c r="Y8" s="159"/>
      <c r="Z8" s="159"/>
    </row>
    <row r="9" spans="1:26" s="37" customFormat="1" ht="42" customHeight="1" thickTop="1" thickBot="1" x14ac:dyDescent="0.4">
      <c r="B9" s="33" t="s">
        <v>23</v>
      </c>
      <c r="C9" s="180"/>
      <c r="D9" s="180"/>
      <c r="E9" s="180" t="s">
        <v>24</v>
      </c>
      <c r="F9" s="86" t="s">
        <v>25</v>
      </c>
      <c r="G9" s="86" t="s">
        <v>26</v>
      </c>
      <c r="H9" s="34"/>
      <c r="I9" s="180"/>
      <c r="J9" s="180" t="s">
        <v>27</v>
      </c>
      <c r="K9" s="35" t="s">
        <v>28</v>
      </c>
      <c r="L9" s="35" t="str">
        <f>"Coucher "&amp;LEFT(Coucher,3)&amp;","&amp;RIGHT(Coucher*100,2)&amp;" $"</f>
        <v>Coucher 216,50 $</v>
      </c>
      <c r="M9" s="35" t="s">
        <v>29</v>
      </c>
      <c r="N9" s="35" t="s">
        <v>30</v>
      </c>
      <c r="O9" s="35" t="s">
        <v>31</v>
      </c>
      <c r="P9" s="428" t="s">
        <v>32</v>
      </c>
      <c r="Q9" s="429"/>
      <c r="R9" s="36"/>
      <c r="S9" s="80" t="s">
        <v>33</v>
      </c>
      <c r="T9" s="80"/>
      <c r="V9" s="159"/>
    </row>
    <row r="10" spans="1:26" s="44" customFormat="1" ht="24.75" customHeight="1" thickTop="1" thickBot="1" x14ac:dyDescent="0.35">
      <c r="B10" s="418">
        <f>O5-6</f>
        <v>43506</v>
      </c>
      <c r="C10" s="421">
        <f>B10</f>
        <v>43506</v>
      </c>
      <c r="D10" s="15" t="s">
        <v>34</v>
      </c>
      <c r="E10" s="39"/>
      <c r="F10" s="40" t="str">
        <f t="shared" ref="F10:F37" si="0">IF(OR(E10="Qc-Mtl",E10="Mtl-Qc"),257,"")</f>
        <v/>
      </c>
      <c r="G10" s="40"/>
      <c r="H10" s="16" t="s">
        <v>35</v>
      </c>
      <c r="I10" s="215">
        <f>IF(J10="",0,IF(J10="SF",Dejeuner,IF(K10&gt;0,MIN(Dejeuner,K10),0)))</f>
        <v>0</v>
      </c>
      <c r="J10" s="41"/>
      <c r="K10" s="42">
        <f>IF(J10="SF",Dejeuner,0)</f>
        <v>0</v>
      </c>
      <c r="L10" s="42"/>
      <c r="M10" s="42"/>
      <c r="N10" s="42"/>
      <c r="O10" s="42"/>
      <c r="P10" s="16" t="s">
        <v>34</v>
      </c>
      <c r="Q10" s="43"/>
      <c r="V10" s="44" t="s">
        <v>36</v>
      </c>
      <c r="Z10" s="81">
        <v>22</v>
      </c>
    </row>
    <row r="11" spans="1:26" s="44" customFormat="1" ht="24.75" customHeight="1" thickTop="1" thickBot="1" x14ac:dyDescent="0.35">
      <c r="B11" s="419"/>
      <c r="C11" s="422"/>
      <c r="D11" s="17" t="s">
        <v>37</v>
      </c>
      <c r="E11" s="45"/>
      <c r="F11" s="46" t="str">
        <f t="shared" si="0"/>
        <v/>
      </c>
      <c r="G11" s="46"/>
      <c r="H11" s="18" t="s">
        <v>37</v>
      </c>
      <c r="I11" s="216">
        <f>IF(J11="",0,IF(J11="SF",Diner,IF(K11&gt;0,MIN(Diner,K11),0)))</f>
        <v>0</v>
      </c>
      <c r="J11" s="47"/>
      <c r="K11" s="48">
        <f>IF(J11="SF",Diner,0)</f>
        <v>0</v>
      </c>
      <c r="L11" s="48"/>
      <c r="M11" s="48"/>
      <c r="N11" s="48"/>
      <c r="O11" s="48"/>
      <c r="P11" s="18" t="s">
        <v>38</v>
      </c>
      <c r="Q11" s="49"/>
      <c r="S11" s="159"/>
      <c r="V11" s="413" t="s">
        <v>39</v>
      </c>
      <c r="W11" s="414"/>
      <c r="X11" s="414"/>
      <c r="Y11" s="414"/>
      <c r="Z11" s="415"/>
    </row>
    <row r="12" spans="1:26" s="44" customFormat="1" ht="24.75" customHeight="1" thickTop="1" thickBot="1" x14ac:dyDescent="0.4">
      <c r="B12" s="419"/>
      <c r="C12" s="422"/>
      <c r="D12" s="17" t="s">
        <v>38</v>
      </c>
      <c r="E12" s="45"/>
      <c r="F12" s="46"/>
      <c r="G12" s="46"/>
      <c r="H12" s="18" t="s">
        <v>40</v>
      </c>
      <c r="I12" s="216">
        <f>IF(J12="",0,IF(J12="SF",Souper,IF(K12&gt;0,MIN(Souper,K12),0)))</f>
        <v>0</v>
      </c>
      <c r="J12" s="47"/>
      <c r="K12" s="50">
        <f>IF(J12="SF",Souper,0)</f>
        <v>0</v>
      </c>
      <c r="L12" s="48"/>
      <c r="M12" s="48"/>
      <c r="N12" s="48"/>
      <c r="O12" s="48"/>
      <c r="P12" s="18" t="s">
        <v>41</v>
      </c>
      <c r="Q12" s="49"/>
      <c r="Z12" s="82">
        <v>43498</v>
      </c>
    </row>
    <row r="13" spans="1:26" s="44" customFormat="1" ht="24.75" customHeight="1" thickBot="1" x14ac:dyDescent="0.3">
      <c r="B13" s="420"/>
      <c r="C13" s="423"/>
      <c r="D13" s="19" t="s">
        <v>41</v>
      </c>
      <c r="E13" s="51"/>
      <c r="F13" s="52" t="str">
        <f t="shared" si="0"/>
        <v/>
      </c>
      <c r="G13" s="52"/>
      <c r="H13" s="20" t="str">
        <f>IF(AND(J10&lt;&gt;"",J11="",J12=""),Dejeuner,IF(AND(J10="",J11&lt;&gt;"",J12=""),Diner,IF(AND(J10="",J11="",J12&lt;&gt;""),Souper,IF(AND(J10&lt;&gt;"",J11&lt;&gt;"",J12=""),Dejeuner+Diner,IF(AND(J10&lt;&gt;"",J11="",J12&lt;&gt;""),Dejeuner+Souper,IF(AND(J10="",J11&lt;&gt;"",J12&lt;&gt;""),Diner+Souper,IF(AND(J10&lt;&gt;"",J11&lt;&gt;"",J12&lt;&gt;""),Dejeuner+Diner+Souper,"")))))))</f>
        <v/>
      </c>
      <c r="I13" s="217">
        <f>SUM(I10:I12)</f>
        <v>0</v>
      </c>
      <c r="J13" s="221" t="str">
        <f>IF(SUM(K10:K12)=0,"",SUM(K10:K12))</f>
        <v/>
      </c>
      <c r="K13" s="53">
        <f>IF(SUM(K10:K12)&gt;H13,H13,IF(SUM(K10:K12)&gt;I13,SUM(K10:K12),I13))</f>
        <v>0</v>
      </c>
      <c r="L13" s="54"/>
      <c r="M13" s="55"/>
      <c r="N13" s="55"/>
      <c r="O13" s="55"/>
      <c r="P13" s="21" t="s">
        <v>42</v>
      </c>
      <c r="Q13" s="56"/>
    </row>
    <row r="14" spans="1:26" s="44" customFormat="1" ht="24.75" customHeight="1" thickTop="1" x14ac:dyDescent="0.25">
      <c r="B14" s="418">
        <f>B10+1</f>
        <v>43507</v>
      </c>
      <c r="C14" s="421">
        <f>B14</f>
        <v>43507</v>
      </c>
      <c r="D14" s="15" t="s">
        <v>34</v>
      </c>
      <c r="E14" s="39"/>
      <c r="F14" s="40" t="str">
        <f t="shared" si="0"/>
        <v/>
      </c>
      <c r="G14" s="40"/>
      <c r="H14" s="16" t="s">
        <v>35</v>
      </c>
      <c r="I14" s="215">
        <f>IF(J14="",0,IF(J14="SF",Dejeuner,IF(K14&gt;0,MIN(Dejeuner,K14),0)))</f>
        <v>0</v>
      </c>
      <c r="J14" s="41"/>
      <c r="K14" s="42">
        <f>IF(J14="SF",Dejeuner,0)</f>
        <v>0</v>
      </c>
      <c r="L14" s="42"/>
      <c r="M14" s="42"/>
      <c r="N14" s="42"/>
      <c r="O14" s="42"/>
      <c r="P14" s="16" t="s">
        <v>34</v>
      </c>
      <c r="Q14" s="43"/>
    </row>
    <row r="15" spans="1:26" s="44" customFormat="1" ht="24.75" customHeight="1" x14ac:dyDescent="0.25">
      <c r="B15" s="419"/>
      <c r="C15" s="422"/>
      <c r="D15" s="17" t="s">
        <v>37</v>
      </c>
      <c r="E15" s="45"/>
      <c r="F15" s="46" t="str">
        <f t="shared" si="0"/>
        <v/>
      </c>
      <c r="G15" s="46"/>
      <c r="H15" s="18" t="s">
        <v>37</v>
      </c>
      <c r="I15" s="216">
        <f>IF(J15="",0,IF(J15="SF",Diner,IF(K15&gt;0,MIN(Diner,K15),0)))</f>
        <v>0</v>
      </c>
      <c r="J15" s="47"/>
      <c r="K15" s="48">
        <f>IF(J15="SF",Diner,0)</f>
        <v>0</v>
      </c>
      <c r="L15" s="48"/>
      <c r="M15" s="48"/>
      <c r="N15" s="48"/>
      <c r="O15" s="48"/>
      <c r="P15" s="18" t="s">
        <v>38</v>
      </c>
      <c r="Q15" s="49"/>
    </row>
    <row r="16" spans="1:26" s="44" customFormat="1" ht="24.75" customHeight="1" thickBot="1" x14ac:dyDescent="0.3">
      <c r="B16" s="419"/>
      <c r="C16" s="422"/>
      <c r="D16" s="17" t="s">
        <v>38</v>
      </c>
      <c r="E16" s="45"/>
      <c r="F16" s="46" t="str">
        <f t="shared" si="0"/>
        <v/>
      </c>
      <c r="G16" s="46"/>
      <c r="H16" s="18" t="s">
        <v>40</v>
      </c>
      <c r="I16" s="216">
        <f>IF(J16="",0,IF(J16="SF",Souper,IF(K16&gt;0,MIN(Souper,K16),0)))</f>
        <v>0</v>
      </c>
      <c r="J16" s="47"/>
      <c r="K16" s="50">
        <f>IF(J16="SF",Souper,0)</f>
        <v>0</v>
      </c>
      <c r="L16" s="48"/>
      <c r="M16" s="48"/>
      <c r="N16" s="48"/>
      <c r="O16" s="48"/>
      <c r="P16" s="18" t="s">
        <v>41</v>
      </c>
      <c r="Q16" s="49"/>
    </row>
    <row r="17" spans="2:17" s="44" customFormat="1" ht="24.75" customHeight="1" thickBot="1" x14ac:dyDescent="0.3">
      <c r="B17" s="420"/>
      <c r="C17" s="423"/>
      <c r="D17" s="19" t="s">
        <v>41</v>
      </c>
      <c r="E17" s="51"/>
      <c r="F17" s="52" t="str">
        <f t="shared" si="0"/>
        <v/>
      </c>
      <c r="G17" s="52"/>
      <c r="H17" s="20" t="str">
        <f>IF(AND(J14&lt;&gt;"",J15="",J16=""),Dejeuner,IF(AND(J14="",J15&lt;&gt;"",J16=""),Diner,IF(AND(J14="",J15="",J16&lt;&gt;""),Souper,IF(AND(J14&lt;&gt;"",J15&lt;&gt;"",J16=""),Dejeuner+Diner,IF(AND(J14&lt;&gt;"",J15="",J16&lt;&gt;""),Dejeuner+Souper,IF(AND(J14="",J15&lt;&gt;"",J16&lt;&gt;""),Diner+Souper,IF(AND(J14&lt;&gt;"",J15&lt;&gt;"",J16&lt;&gt;""),Dejeuner+Diner+Souper,"")))))))</f>
        <v/>
      </c>
      <c r="I17" s="217">
        <f>SUM(I14:I16)</f>
        <v>0</v>
      </c>
      <c r="J17" s="221" t="str">
        <f>IF(SUM(K14:K16)=0,"",SUM(K14:K16))</f>
        <v/>
      </c>
      <c r="K17" s="53">
        <f>IF(SUM(K14:K16)&gt;H17,H17,IF(SUM(K14:K16)&gt;I17,SUM(K14:K16),I17))</f>
        <v>0</v>
      </c>
      <c r="L17" s="54"/>
      <c r="M17" s="55"/>
      <c r="N17" s="55"/>
      <c r="O17" s="55"/>
      <c r="P17" s="21" t="s">
        <v>42</v>
      </c>
      <c r="Q17" s="56"/>
    </row>
    <row r="18" spans="2:17" s="44" customFormat="1" ht="24.75" customHeight="1" thickTop="1" x14ac:dyDescent="0.25">
      <c r="B18" s="418">
        <f>B14+1</f>
        <v>43508</v>
      </c>
      <c r="C18" s="421">
        <f>B18</f>
        <v>43508</v>
      </c>
      <c r="D18" s="15" t="s">
        <v>34</v>
      </c>
      <c r="E18" s="39"/>
      <c r="F18" s="40" t="str">
        <f t="shared" si="0"/>
        <v/>
      </c>
      <c r="G18" s="40"/>
      <c r="H18" s="16" t="s">
        <v>35</v>
      </c>
      <c r="I18" s="215">
        <f>IF(J18="",0,IF(J18="SF",Dejeuner,IF(K18&gt;0,MIN(Dejeuner,K18),0)))</f>
        <v>0</v>
      </c>
      <c r="J18" s="41"/>
      <c r="K18" s="42">
        <f>IF(J18="SF",Dejeuner,0)</f>
        <v>0</v>
      </c>
      <c r="L18" s="42"/>
      <c r="M18" s="42"/>
      <c r="N18" s="42"/>
      <c r="O18" s="42"/>
      <c r="P18" s="16" t="s">
        <v>34</v>
      </c>
      <c r="Q18" s="43"/>
    </row>
    <row r="19" spans="2:17" s="44" customFormat="1" ht="24.75" customHeight="1" x14ac:dyDescent="0.25">
      <c r="B19" s="419"/>
      <c r="C19" s="422"/>
      <c r="D19" s="17" t="s">
        <v>37</v>
      </c>
      <c r="E19" s="45"/>
      <c r="F19" s="46" t="str">
        <f t="shared" si="0"/>
        <v/>
      </c>
      <c r="G19" s="46"/>
      <c r="H19" s="18" t="s">
        <v>37</v>
      </c>
      <c r="I19" s="216">
        <f>IF(J19="",0,IF(J19="SF",Diner,IF(K19&gt;0,MIN(Diner,K19),0)))</f>
        <v>0</v>
      </c>
      <c r="J19" s="47"/>
      <c r="K19" s="48">
        <f>IF(J19="SF",Diner,0)</f>
        <v>0</v>
      </c>
      <c r="L19" s="48"/>
      <c r="M19" s="48"/>
      <c r="N19" s="48"/>
      <c r="O19" s="48"/>
      <c r="P19" s="18" t="s">
        <v>38</v>
      </c>
      <c r="Q19" s="49"/>
    </row>
    <row r="20" spans="2:17" s="44" customFormat="1" ht="24.75" customHeight="1" thickBot="1" x14ac:dyDescent="0.3">
      <c r="B20" s="419"/>
      <c r="C20" s="422"/>
      <c r="D20" s="17" t="s">
        <v>38</v>
      </c>
      <c r="E20" s="45"/>
      <c r="F20" s="46" t="str">
        <f t="shared" si="0"/>
        <v/>
      </c>
      <c r="G20" s="46"/>
      <c r="H20" s="18" t="s">
        <v>40</v>
      </c>
      <c r="I20" s="216">
        <f>IF(J20="",0,IF(J20="SF",Souper,IF(K20&gt;0,MIN(Souper,K20),0)))</f>
        <v>0</v>
      </c>
      <c r="J20" s="47"/>
      <c r="K20" s="50">
        <f>IF(J20="SF",Souper,0)</f>
        <v>0</v>
      </c>
      <c r="L20" s="48"/>
      <c r="M20" s="48"/>
      <c r="N20" s="48"/>
      <c r="O20" s="48"/>
      <c r="P20" s="18" t="s">
        <v>41</v>
      </c>
      <c r="Q20" s="49"/>
    </row>
    <row r="21" spans="2:17" s="44" customFormat="1" ht="24.75" customHeight="1" thickBot="1" x14ac:dyDescent="0.3">
      <c r="B21" s="420"/>
      <c r="C21" s="423"/>
      <c r="D21" s="19" t="s">
        <v>41</v>
      </c>
      <c r="E21" s="51"/>
      <c r="F21" s="52" t="str">
        <f t="shared" si="0"/>
        <v/>
      </c>
      <c r="G21" s="52"/>
      <c r="H21" s="20" t="str">
        <f>IF(AND(J18&lt;&gt;"",J19="",J20=""),Dejeuner,IF(AND(J18="",J19&lt;&gt;"",J20=""),Diner,IF(AND(J18="",J19="",J20&lt;&gt;""),Souper,IF(AND(J18&lt;&gt;"",J19&lt;&gt;"",J20=""),Dejeuner+Diner,IF(AND(J18&lt;&gt;"",J19="",J20&lt;&gt;""),Dejeuner+Souper,IF(AND(J18="",J19&lt;&gt;"",J20&lt;&gt;""),Diner+Souper,IF(AND(J18&lt;&gt;"",J19&lt;&gt;"",J20&lt;&gt;""),Dejeuner+Diner+Souper,"")))))))</f>
        <v/>
      </c>
      <c r="I21" s="217">
        <f>SUM(I18:I20)</f>
        <v>0</v>
      </c>
      <c r="J21" s="221" t="str">
        <f>IF(SUM(K18:K20)=0,"",SUM(K18:K20))</f>
        <v/>
      </c>
      <c r="K21" s="53">
        <f>IF(SUM(K18:K20)&gt;H21,H21,IF(SUM(K18:K20)&gt;I21,SUM(K18:K20),I21))</f>
        <v>0</v>
      </c>
      <c r="L21" s="54"/>
      <c r="M21" s="55"/>
      <c r="N21" s="55"/>
      <c r="O21" s="55"/>
      <c r="P21" s="21" t="s">
        <v>42</v>
      </c>
      <c r="Q21" s="56"/>
    </row>
    <row r="22" spans="2:17" s="44" customFormat="1" ht="24.75" customHeight="1" thickTop="1" x14ac:dyDescent="0.25">
      <c r="B22" s="418">
        <f>B18+1</f>
        <v>43509</v>
      </c>
      <c r="C22" s="421">
        <f>B22</f>
        <v>43509</v>
      </c>
      <c r="D22" s="15" t="s">
        <v>34</v>
      </c>
      <c r="E22" s="39"/>
      <c r="F22" s="40" t="str">
        <f t="shared" si="0"/>
        <v/>
      </c>
      <c r="G22" s="40"/>
      <c r="H22" s="16" t="s">
        <v>35</v>
      </c>
      <c r="I22" s="215">
        <f>IF(J22="",0,IF(J22="SF",Dejeuner,IF(K22&gt;0,MIN(Dejeuner,K22),0)))</f>
        <v>0</v>
      </c>
      <c r="J22" s="41"/>
      <c r="K22" s="42">
        <f>IF(J22="SF",Dejeuner,0)</f>
        <v>0</v>
      </c>
      <c r="L22" s="42"/>
      <c r="M22" s="42"/>
      <c r="N22" s="42"/>
      <c r="O22" s="42"/>
      <c r="P22" s="16" t="s">
        <v>34</v>
      </c>
      <c r="Q22" s="43"/>
    </row>
    <row r="23" spans="2:17" s="44" customFormat="1" ht="24.75" customHeight="1" x14ac:dyDescent="0.25">
      <c r="B23" s="419"/>
      <c r="C23" s="422"/>
      <c r="D23" s="17" t="s">
        <v>37</v>
      </c>
      <c r="E23" s="45"/>
      <c r="F23" s="46" t="str">
        <f t="shared" si="0"/>
        <v/>
      </c>
      <c r="G23" s="46"/>
      <c r="H23" s="18" t="s">
        <v>37</v>
      </c>
      <c r="I23" s="216">
        <f>IF(J23="",0,IF(J23="SF",Diner,IF(K23&gt;0,MIN(Diner,K23),0)))</f>
        <v>0</v>
      </c>
      <c r="J23" s="47"/>
      <c r="K23" s="48">
        <f>IF(J23="SF",Diner,0)</f>
        <v>0</v>
      </c>
      <c r="L23" s="48"/>
      <c r="M23" s="48"/>
      <c r="N23" s="48"/>
      <c r="O23" s="48"/>
      <c r="P23" s="18" t="s">
        <v>38</v>
      </c>
      <c r="Q23" s="49"/>
    </row>
    <row r="24" spans="2:17" s="44" customFormat="1" ht="24.75" customHeight="1" thickBot="1" x14ac:dyDescent="0.3">
      <c r="B24" s="419"/>
      <c r="C24" s="422"/>
      <c r="D24" s="17" t="s">
        <v>38</v>
      </c>
      <c r="E24" s="45"/>
      <c r="F24" s="46" t="str">
        <f t="shared" si="0"/>
        <v/>
      </c>
      <c r="G24" s="46"/>
      <c r="H24" s="18" t="s">
        <v>40</v>
      </c>
      <c r="I24" s="216">
        <f>IF(J24="",0,IF(J24="SF",Souper,IF(K24&gt;0,MIN(Souper,K24),0)))</f>
        <v>0</v>
      </c>
      <c r="J24" s="47"/>
      <c r="K24" s="50">
        <f>IF(J24="SF",Souper,0)</f>
        <v>0</v>
      </c>
      <c r="L24" s="48"/>
      <c r="M24" s="48"/>
      <c r="N24" s="48"/>
      <c r="O24" s="48"/>
      <c r="P24" s="18" t="s">
        <v>41</v>
      </c>
      <c r="Q24" s="49"/>
    </row>
    <row r="25" spans="2:17" s="44" customFormat="1" ht="24.75" customHeight="1" thickBot="1" x14ac:dyDescent="0.3">
      <c r="B25" s="420"/>
      <c r="C25" s="423"/>
      <c r="D25" s="19" t="s">
        <v>41</v>
      </c>
      <c r="E25" s="51"/>
      <c r="F25" s="52" t="str">
        <f t="shared" si="0"/>
        <v/>
      </c>
      <c r="G25" s="52"/>
      <c r="H25" s="20" t="str">
        <f>IF(AND(J22&lt;&gt;"",J23="",J24=""),Dejeuner,IF(AND(J22="",J23&lt;&gt;"",J24=""),Diner,IF(AND(J22="",J23="",J24&lt;&gt;""),Souper,IF(AND(J22&lt;&gt;"",J23&lt;&gt;"",J24=""),Dejeuner+Diner,IF(AND(J22&lt;&gt;"",J23="",J24&lt;&gt;""),Dejeuner+Souper,IF(AND(J22="",J23&lt;&gt;"",J24&lt;&gt;""),Diner+Souper,IF(AND(J22&lt;&gt;"",J23&lt;&gt;"",J24&lt;&gt;""),Dejeuner+Diner+Souper,"")))))))</f>
        <v/>
      </c>
      <c r="I25" s="217">
        <f>SUM(I22:I24)</f>
        <v>0</v>
      </c>
      <c r="J25" s="221" t="str">
        <f>IF(SUM(K22:K24)=0,"",SUM(K22:K24))</f>
        <v/>
      </c>
      <c r="K25" s="53">
        <f>IF(SUM(K22:K24)&gt;H25,H25,IF(SUM(K22:K24)&gt;I25,SUM(K22:K24),I25))</f>
        <v>0</v>
      </c>
      <c r="L25" s="54"/>
      <c r="M25" s="55"/>
      <c r="N25" s="55"/>
      <c r="O25" s="55"/>
      <c r="P25" s="21" t="s">
        <v>42</v>
      </c>
      <c r="Q25" s="56"/>
    </row>
    <row r="26" spans="2:17" s="44" customFormat="1" ht="24.75" customHeight="1" thickTop="1" x14ac:dyDescent="0.25">
      <c r="B26" s="418">
        <f>B22+1</f>
        <v>43510</v>
      </c>
      <c r="C26" s="421">
        <f>B26</f>
        <v>43510</v>
      </c>
      <c r="D26" s="15" t="s">
        <v>34</v>
      </c>
      <c r="E26" s="39"/>
      <c r="F26" s="40" t="str">
        <f t="shared" si="0"/>
        <v/>
      </c>
      <c r="G26" s="40"/>
      <c r="H26" s="16" t="s">
        <v>35</v>
      </c>
      <c r="I26" s="215">
        <f>IF(J26="",0,IF(J26="SF",Dejeuner,IF(K26&gt;0,MIN(Dejeuner,K26),0)))</f>
        <v>0</v>
      </c>
      <c r="J26" s="41"/>
      <c r="K26" s="42">
        <f>IF(J26="SF",Dejeuner,0)</f>
        <v>0</v>
      </c>
      <c r="L26" s="42"/>
      <c r="M26" s="42"/>
      <c r="N26" s="42"/>
      <c r="O26" s="42"/>
      <c r="P26" s="16" t="s">
        <v>34</v>
      </c>
      <c r="Q26" s="43"/>
    </row>
    <row r="27" spans="2:17" s="44" customFormat="1" ht="24.75" customHeight="1" x14ac:dyDescent="0.25">
      <c r="B27" s="419"/>
      <c r="C27" s="422"/>
      <c r="D27" s="17" t="s">
        <v>37</v>
      </c>
      <c r="E27" s="45"/>
      <c r="F27" s="46" t="str">
        <f t="shared" si="0"/>
        <v/>
      </c>
      <c r="G27" s="46"/>
      <c r="H27" s="18" t="s">
        <v>37</v>
      </c>
      <c r="I27" s="216">
        <f>IF(J27="",0,IF(J27="SF",Diner,IF(K27&gt;0,MIN(Diner,K27),0)))</f>
        <v>0</v>
      </c>
      <c r="J27" s="47"/>
      <c r="K27" s="48">
        <f>IF(J27="SF",Diner,0)</f>
        <v>0</v>
      </c>
      <c r="L27" s="48"/>
      <c r="M27" s="48"/>
      <c r="N27" s="48"/>
      <c r="O27" s="48"/>
      <c r="P27" s="18" t="s">
        <v>38</v>
      </c>
      <c r="Q27" s="49"/>
    </row>
    <row r="28" spans="2:17" s="44" customFormat="1" ht="24.75" customHeight="1" thickBot="1" x14ac:dyDescent="0.3">
      <c r="B28" s="419"/>
      <c r="C28" s="422"/>
      <c r="D28" s="17" t="s">
        <v>38</v>
      </c>
      <c r="E28" s="45"/>
      <c r="F28" s="46" t="str">
        <f t="shared" si="0"/>
        <v/>
      </c>
      <c r="G28" s="46"/>
      <c r="H28" s="18" t="s">
        <v>40</v>
      </c>
      <c r="I28" s="216">
        <f>IF(J28="",0,IF(J28="SF",Souper,IF(K28&gt;0,MIN(Souper,K28),0)))</f>
        <v>0</v>
      </c>
      <c r="J28" s="47"/>
      <c r="K28" s="50">
        <f>IF(J28="SF",Souper,0)</f>
        <v>0</v>
      </c>
      <c r="L28" s="48"/>
      <c r="M28" s="48"/>
      <c r="N28" s="48"/>
      <c r="O28" s="48"/>
      <c r="P28" s="18" t="s">
        <v>41</v>
      </c>
      <c r="Q28" s="49"/>
    </row>
    <row r="29" spans="2:17" s="44" customFormat="1" ht="24.75" customHeight="1" thickBot="1" x14ac:dyDescent="0.3">
      <c r="B29" s="420"/>
      <c r="C29" s="423"/>
      <c r="D29" s="19" t="s">
        <v>41</v>
      </c>
      <c r="E29" s="51"/>
      <c r="F29" s="52" t="str">
        <f t="shared" si="0"/>
        <v/>
      </c>
      <c r="G29" s="52"/>
      <c r="H29" s="20" t="str">
        <f>IF(AND(J26&lt;&gt;"",J27="",J28=""),Dejeuner,IF(AND(J26="",J27&lt;&gt;"",J28=""),Diner,IF(AND(J26="",J27="",J28&lt;&gt;""),Souper,IF(AND(J26&lt;&gt;"",J27&lt;&gt;"",J28=""),Dejeuner+Diner,IF(AND(J26&lt;&gt;"",J27="",J28&lt;&gt;""),Dejeuner+Souper,IF(AND(J26="",J27&lt;&gt;"",J28&lt;&gt;""),Diner+Souper,IF(AND(J26&lt;&gt;"",J27&lt;&gt;"",J28&lt;&gt;""),Dejeuner+Diner+Souper,"")))))))</f>
        <v/>
      </c>
      <c r="I29" s="217">
        <f>SUM(I26:I28)</f>
        <v>0</v>
      </c>
      <c r="J29" s="221" t="str">
        <f>IF(SUM(K26:K28)=0,"",SUM(K26:K28))</f>
        <v/>
      </c>
      <c r="K29" s="53">
        <f>IF(SUM(K26:K28)&gt;H29,H29,IF(SUM(K26:K28)&gt;I29,SUM(K26:K28),I29))</f>
        <v>0</v>
      </c>
      <c r="L29" s="54"/>
      <c r="M29" s="55"/>
      <c r="N29" s="55"/>
      <c r="O29" s="55"/>
      <c r="P29" s="21" t="s">
        <v>42</v>
      </c>
      <c r="Q29" s="56"/>
    </row>
    <row r="30" spans="2:17" s="44" customFormat="1" ht="24.75" customHeight="1" thickTop="1" x14ac:dyDescent="0.25">
      <c r="B30" s="418">
        <f>B26+1</f>
        <v>43511</v>
      </c>
      <c r="C30" s="421">
        <f>B30</f>
        <v>43511</v>
      </c>
      <c r="D30" s="15" t="s">
        <v>34</v>
      </c>
      <c r="E30" s="39"/>
      <c r="F30" s="40" t="str">
        <f t="shared" si="0"/>
        <v/>
      </c>
      <c r="G30" s="40"/>
      <c r="H30" s="16" t="s">
        <v>35</v>
      </c>
      <c r="I30" s="215">
        <f>IF(J30="",0,IF(J30="SF",Dejeuner,IF(K30&gt;0,MIN(Dejeuner,K30),0)))</f>
        <v>0</v>
      </c>
      <c r="J30" s="41"/>
      <c r="K30" s="42">
        <f>IF(J30="SF",Dejeuner,0)</f>
        <v>0</v>
      </c>
      <c r="L30" s="42"/>
      <c r="M30" s="42"/>
      <c r="N30" s="42"/>
      <c r="O30" s="42"/>
      <c r="P30" s="16" t="s">
        <v>34</v>
      </c>
      <c r="Q30" s="43"/>
    </row>
    <row r="31" spans="2:17" s="44" customFormat="1" ht="24.75" customHeight="1" x14ac:dyDescent="0.25">
      <c r="B31" s="419"/>
      <c r="C31" s="422"/>
      <c r="D31" s="17" t="s">
        <v>37</v>
      </c>
      <c r="E31" s="45"/>
      <c r="F31" s="46" t="str">
        <f t="shared" si="0"/>
        <v/>
      </c>
      <c r="G31" s="46"/>
      <c r="H31" s="18" t="s">
        <v>37</v>
      </c>
      <c r="I31" s="216">
        <f>IF(J31="",0,IF(J31="SF",Diner,IF(K31&gt;0,MIN(Diner,K31),0)))</f>
        <v>0</v>
      </c>
      <c r="J31" s="47"/>
      <c r="K31" s="48">
        <f>IF(J31="SF",Diner,0)</f>
        <v>0</v>
      </c>
      <c r="L31" s="48"/>
      <c r="M31" s="48"/>
      <c r="N31" s="48"/>
      <c r="O31" s="48"/>
      <c r="P31" s="18" t="s">
        <v>38</v>
      </c>
      <c r="Q31" s="49"/>
    </row>
    <row r="32" spans="2:17" s="44" customFormat="1" ht="24.75" customHeight="1" thickBot="1" x14ac:dyDescent="0.3">
      <c r="B32" s="419"/>
      <c r="C32" s="422"/>
      <c r="D32" s="17" t="s">
        <v>38</v>
      </c>
      <c r="E32" s="45"/>
      <c r="F32" s="46" t="str">
        <f t="shared" si="0"/>
        <v/>
      </c>
      <c r="G32" s="46"/>
      <c r="H32" s="18" t="s">
        <v>40</v>
      </c>
      <c r="I32" s="216">
        <f>IF(J32="",0,IF(J32="SF",Souper,IF(K32&gt;0,MIN(Souper,K32),0)))</f>
        <v>0</v>
      </c>
      <c r="J32" s="47"/>
      <c r="K32" s="50">
        <f>IF(J32="SF",Souper,0)</f>
        <v>0</v>
      </c>
      <c r="L32" s="48"/>
      <c r="M32" s="48"/>
      <c r="N32" s="48"/>
      <c r="O32" s="48"/>
      <c r="P32" s="18" t="s">
        <v>41</v>
      </c>
      <c r="Q32" s="49"/>
    </row>
    <row r="33" spans="2:26" s="44" customFormat="1" ht="24.75" customHeight="1" thickBot="1" x14ac:dyDescent="0.3">
      <c r="B33" s="420"/>
      <c r="C33" s="423"/>
      <c r="D33" s="19" t="s">
        <v>41</v>
      </c>
      <c r="E33" s="51"/>
      <c r="F33" s="52" t="str">
        <f t="shared" si="0"/>
        <v/>
      </c>
      <c r="G33" s="52"/>
      <c r="H33" s="20" t="str">
        <f>IF(AND(J30&lt;&gt;"",J31="",J32=""),Dejeuner,IF(AND(J30="",J31&lt;&gt;"",J32=""),Diner,IF(AND(J30="",J31="",J32&lt;&gt;""),Souper,IF(AND(J30&lt;&gt;"",J31&lt;&gt;"",J32=""),Dejeuner+Diner,IF(AND(J30&lt;&gt;"",J31="",J32&lt;&gt;""),Dejeuner+Souper,IF(AND(J30="",J31&lt;&gt;"",J32&lt;&gt;""),Diner+Souper,IF(AND(J30&lt;&gt;"",J31&lt;&gt;"",J32&lt;&gt;""),Dejeuner+Diner+Souper,"")))))))</f>
        <v/>
      </c>
      <c r="I33" s="217">
        <f>SUM(I30:I32)</f>
        <v>0</v>
      </c>
      <c r="J33" s="221" t="str">
        <f>IF(SUM(K30:K32)=0,"",SUM(K30:K32))</f>
        <v/>
      </c>
      <c r="K33" s="53">
        <f>IF(SUM(K30:K32)&gt;H33,H33,IF(SUM(K30:K32)&gt;I33,SUM(K30:K32),I33))</f>
        <v>0</v>
      </c>
      <c r="L33" s="54"/>
      <c r="M33" s="55"/>
      <c r="N33" s="55"/>
      <c r="O33" s="55"/>
      <c r="P33" s="21" t="s">
        <v>42</v>
      </c>
      <c r="Q33" s="56"/>
    </row>
    <row r="34" spans="2:26" s="44" customFormat="1" ht="24.75" customHeight="1" thickTop="1" x14ac:dyDescent="0.25">
      <c r="B34" s="418">
        <f>B30+1</f>
        <v>43512</v>
      </c>
      <c r="C34" s="421">
        <f>B34</f>
        <v>43512</v>
      </c>
      <c r="D34" s="15" t="s">
        <v>34</v>
      </c>
      <c r="E34" s="39"/>
      <c r="F34" s="40" t="str">
        <f t="shared" si="0"/>
        <v/>
      </c>
      <c r="G34" s="40"/>
      <c r="H34" s="16" t="s">
        <v>35</v>
      </c>
      <c r="I34" s="215">
        <f>IF(J34="",0,IF(J34="SF",Dejeuner,IF(K34&gt;0,MIN(Dejeuner,K34),0)))</f>
        <v>0</v>
      </c>
      <c r="J34" s="41"/>
      <c r="K34" s="42">
        <f>IF(J34="SF",Dejeuner,0)</f>
        <v>0</v>
      </c>
      <c r="L34" s="42"/>
      <c r="M34" s="42"/>
      <c r="N34" s="42"/>
      <c r="O34" s="42"/>
      <c r="P34" s="16" t="s">
        <v>34</v>
      </c>
      <c r="Q34" s="43"/>
    </row>
    <row r="35" spans="2:26" s="44" customFormat="1" ht="24.75" customHeight="1" x14ac:dyDescent="0.25">
      <c r="B35" s="419"/>
      <c r="C35" s="422"/>
      <c r="D35" s="17" t="s">
        <v>37</v>
      </c>
      <c r="E35" s="45"/>
      <c r="F35" s="46" t="str">
        <f t="shared" si="0"/>
        <v/>
      </c>
      <c r="G35" s="46"/>
      <c r="H35" s="18" t="s">
        <v>37</v>
      </c>
      <c r="I35" s="216">
        <f>IF(J35="",0,IF(J35="SF",Diner,IF(K35&gt;0,MIN(Diner,K35),0)))</f>
        <v>0</v>
      </c>
      <c r="J35" s="47"/>
      <c r="K35" s="48">
        <f>IF(J35="SF",Diner,0)</f>
        <v>0</v>
      </c>
      <c r="L35" s="48"/>
      <c r="M35" s="48"/>
      <c r="N35" s="48"/>
      <c r="O35" s="48"/>
      <c r="P35" s="18" t="s">
        <v>38</v>
      </c>
      <c r="Q35" s="49"/>
    </row>
    <row r="36" spans="2:26" s="44" customFormat="1" ht="24.75" customHeight="1" thickBot="1" x14ac:dyDescent="0.3">
      <c r="B36" s="419"/>
      <c r="C36" s="422"/>
      <c r="D36" s="17" t="s">
        <v>38</v>
      </c>
      <c r="E36" s="45"/>
      <c r="F36" s="46" t="str">
        <f t="shared" si="0"/>
        <v/>
      </c>
      <c r="G36" s="46"/>
      <c r="H36" s="18" t="s">
        <v>40</v>
      </c>
      <c r="I36" s="216">
        <f>IF(J36="",0,IF(J36="SF",Souper,IF(K36&gt;0,MIN(Souper,K36),0)))</f>
        <v>0</v>
      </c>
      <c r="J36" s="47"/>
      <c r="K36" s="50">
        <f>IF(J36="SF",Souper,0)</f>
        <v>0</v>
      </c>
      <c r="L36" s="48"/>
      <c r="M36" s="48"/>
      <c r="N36" s="48"/>
      <c r="O36" s="48"/>
      <c r="P36" s="18" t="s">
        <v>41</v>
      </c>
      <c r="Q36" s="49"/>
    </row>
    <row r="37" spans="2:26" s="44" customFormat="1" ht="24.75" customHeight="1" thickBot="1" x14ac:dyDescent="0.3">
      <c r="B37" s="420"/>
      <c r="C37" s="423"/>
      <c r="D37" s="19" t="s">
        <v>41</v>
      </c>
      <c r="E37" s="51"/>
      <c r="F37" s="52" t="str">
        <f t="shared" si="0"/>
        <v/>
      </c>
      <c r="G37" s="52"/>
      <c r="H37" s="20" t="str">
        <f>IF(AND(J34&lt;&gt;"",J35="",J36=""),Dejeuner,IF(AND(J34="",J35&lt;&gt;"",J36=""),Diner,IF(AND(J34="",J35="",J36&lt;&gt;""),Souper,IF(AND(J34&lt;&gt;"",J35&lt;&gt;"",J36=""),Dejeuner+Diner,IF(AND(J34&lt;&gt;"",J35="",J36&lt;&gt;""),Dejeuner+Souper,IF(AND(J34="",J35&lt;&gt;"",J36&lt;&gt;""),Diner+Souper,IF(AND(J34&lt;&gt;"",J35&lt;&gt;"",J36&lt;&gt;""),Dejeuner+Diner+Souper,"")))))))</f>
        <v/>
      </c>
      <c r="I37" s="217">
        <f>SUM(I34:I36)</f>
        <v>0</v>
      </c>
      <c r="J37" s="221" t="str">
        <f>IF(SUM(K34:K36)=0,"",SUM(K34:K36))</f>
        <v/>
      </c>
      <c r="K37" s="53">
        <f>IF(SUM(K34:K36)&gt;H37,H37,IF(SUM(K34:K36)&gt;I37,SUM(K34:K36),I37))</f>
        <v>0</v>
      </c>
      <c r="L37" s="54"/>
      <c r="M37" s="55"/>
      <c r="N37" s="55"/>
      <c r="O37" s="55"/>
      <c r="P37" s="21" t="s">
        <v>42</v>
      </c>
      <c r="Q37" s="56"/>
    </row>
    <row r="38" spans="2:26" s="44" customFormat="1" ht="24.75" customHeight="1" thickTop="1" thickBot="1" x14ac:dyDescent="0.3">
      <c r="B38" s="57"/>
      <c r="C38" s="58"/>
      <c r="D38" s="58"/>
      <c r="E38" s="59" t="s">
        <v>43</v>
      </c>
      <c r="F38" s="60">
        <f>SUM(F10:F37)</f>
        <v>0</v>
      </c>
      <c r="G38" s="60">
        <f>SUM(G10:G37)</f>
        <v>0</v>
      </c>
      <c r="H38" s="58"/>
      <c r="I38" s="58"/>
      <c r="J38" s="61"/>
      <c r="K38" s="62"/>
      <c r="L38" s="62"/>
      <c r="M38" s="62"/>
      <c r="N38" s="62"/>
      <c r="O38" s="62"/>
      <c r="P38" s="58"/>
      <c r="Q38" s="63"/>
    </row>
    <row r="39" spans="2:26" s="44" customFormat="1" ht="9" customHeight="1" thickTop="1" thickBot="1" x14ac:dyDescent="0.3">
      <c r="B39" s="64"/>
      <c r="E39" s="65"/>
      <c r="J39" s="66"/>
      <c r="K39" s="67"/>
      <c r="L39" s="67"/>
      <c r="M39" s="67"/>
      <c r="N39" s="67"/>
      <c r="O39" s="67"/>
      <c r="Q39" s="67"/>
    </row>
    <row r="40" spans="2:26" s="44" customFormat="1" ht="24.75" customHeight="1" thickTop="1" thickBot="1" x14ac:dyDescent="0.3">
      <c r="B40" s="68"/>
      <c r="C40" s="69" t="s">
        <v>44</v>
      </c>
      <c r="D40" s="69"/>
      <c r="E40" s="69"/>
      <c r="F40" s="70">
        <f>F38*Bareme_du_Km</f>
        <v>0</v>
      </c>
      <c r="G40" s="70">
        <f>G38*Bareme_du_Km_Hybride</f>
        <v>0</v>
      </c>
      <c r="H40" s="69"/>
      <c r="I40" s="69"/>
      <c r="J40" s="71"/>
      <c r="K40" s="70">
        <f>K37+K33+K29+K25+K21+K17+K13</f>
        <v>0</v>
      </c>
      <c r="L40" s="70">
        <f>SUM(L10:L38)</f>
        <v>0</v>
      </c>
      <c r="M40" s="70">
        <f>SUM(M10:M38)</f>
        <v>0</v>
      </c>
      <c r="N40" s="70">
        <f>SUM(N10:N38)</f>
        <v>0</v>
      </c>
      <c r="O40" s="70">
        <f>SUM(O10:O38)</f>
        <v>0</v>
      </c>
      <c r="P40" s="69"/>
      <c r="Q40" s="14">
        <f>SUM(Q10:Q38)</f>
        <v>0</v>
      </c>
    </row>
    <row r="41" spans="2:26" s="44" customFormat="1" ht="9" customHeight="1" thickTop="1" thickBot="1" x14ac:dyDescent="0.3">
      <c r="B41" s="72"/>
      <c r="C41" s="73"/>
      <c r="D41" s="73"/>
      <c r="E41" s="73"/>
      <c r="F41" s="74"/>
      <c r="G41" s="74"/>
      <c r="H41" s="73"/>
      <c r="I41" s="73"/>
      <c r="J41" s="75"/>
      <c r="K41" s="76"/>
      <c r="L41" s="76"/>
      <c r="M41" s="76"/>
      <c r="N41" s="76"/>
      <c r="O41" s="67"/>
      <c r="Q41" s="67"/>
    </row>
    <row r="42" spans="2:26" s="44" customFormat="1" ht="24.75" customHeight="1" thickTop="1" thickBot="1" x14ac:dyDescent="0.3">
      <c r="B42" s="64"/>
      <c r="F42" s="77"/>
      <c r="G42" s="77"/>
      <c r="J42" s="66"/>
      <c r="K42" s="67"/>
      <c r="L42" s="67"/>
      <c r="M42" s="67"/>
      <c r="N42" s="67"/>
      <c r="O42" s="424" t="s">
        <v>45</v>
      </c>
      <c r="P42" s="425"/>
      <c r="Q42" s="14">
        <f>SUM(F40:Q40)</f>
        <v>0</v>
      </c>
    </row>
    <row r="43" spans="2:26" s="44" customFormat="1" ht="24.75" customHeight="1" thickTop="1" thickBot="1" x14ac:dyDescent="0.3">
      <c r="B43" s="64"/>
      <c r="C43" s="416" t="s">
        <v>46</v>
      </c>
      <c r="D43" s="417"/>
      <c r="E43" s="25"/>
      <c r="F43" s="25"/>
      <c r="G43" s="25"/>
      <c r="H43" s="26"/>
      <c r="I43" s="211"/>
      <c r="J43" s="66"/>
      <c r="K43" s="67"/>
      <c r="L43" s="67"/>
      <c r="M43" s="67"/>
      <c r="N43" s="67"/>
      <c r="O43" s="67"/>
      <c r="Q43" s="67"/>
    </row>
    <row r="44" spans="2:26" s="44" customFormat="1" ht="24.75" customHeight="1" thickBot="1" x14ac:dyDescent="0.3">
      <c r="B44" s="64"/>
      <c r="C44" s="27" t="s">
        <v>47</v>
      </c>
      <c r="D44" s="28"/>
      <c r="E44" s="29"/>
      <c r="F44" s="30"/>
      <c r="G44" s="30"/>
      <c r="H44" s="31"/>
      <c r="I44" s="218"/>
      <c r="J44" s="66"/>
      <c r="K44" s="67"/>
      <c r="L44" s="67"/>
      <c r="M44" s="67" t="str">
        <f>IF(F19="Qc-Mtl",257,IF(F19="Mtl-Qc",257,""))</f>
        <v/>
      </c>
      <c r="N44" s="67"/>
      <c r="O44" s="67"/>
      <c r="Q44" s="67"/>
    </row>
    <row r="45" spans="2:26" s="78" customFormat="1" ht="24.75" customHeight="1" thickTop="1" x14ac:dyDescent="0.25">
      <c r="B45" s="405"/>
      <c r="C45" s="219"/>
      <c r="D45" s="219"/>
      <c r="E45" s="219"/>
      <c r="F45" s="406"/>
      <c r="G45" s="406"/>
      <c r="H45" s="219"/>
      <c r="I45" s="219"/>
      <c r="J45" s="407"/>
      <c r="K45" s="408"/>
      <c r="L45" s="408"/>
      <c r="M45" s="408"/>
      <c r="N45" s="408"/>
      <c r="O45" s="408"/>
      <c r="P45" s="219"/>
      <c r="Q45" s="408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2:26" x14ac:dyDescent="0.3">
      <c r="B46" s="409"/>
      <c r="C46" s="159"/>
      <c r="D46" s="159"/>
      <c r="E46" s="159"/>
      <c r="F46" s="410"/>
      <c r="G46" s="410"/>
      <c r="H46" s="159"/>
      <c r="J46" s="207"/>
      <c r="K46" s="208"/>
      <c r="L46" s="208"/>
      <c r="M46" s="208"/>
      <c r="N46" s="208"/>
      <c r="O46" s="208"/>
      <c r="P46" s="159"/>
      <c r="Q46" s="208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2:26" x14ac:dyDescent="0.3">
      <c r="B47" s="409"/>
      <c r="C47" s="159"/>
      <c r="D47" s="159"/>
      <c r="E47" s="159"/>
      <c r="F47" s="410"/>
      <c r="G47" s="410"/>
      <c r="H47" s="159"/>
      <c r="J47" s="207" t="s">
        <v>48</v>
      </c>
      <c r="K47" s="208" t="s">
        <v>49</v>
      </c>
      <c r="L47" s="208"/>
      <c r="M47" s="208"/>
      <c r="N47" s="208"/>
      <c r="O47" s="208"/>
      <c r="P47" s="159"/>
      <c r="Q47" s="208"/>
      <c r="R47" s="159"/>
      <c r="S47" s="159"/>
      <c r="T47" s="159"/>
      <c r="U47" s="159"/>
      <c r="V47" s="159"/>
      <c r="W47" s="159"/>
      <c r="X47" s="159"/>
      <c r="Y47" s="159"/>
    </row>
    <row r="48" spans="2:26" x14ac:dyDescent="0.3">
      <c r="B48" s="409"/>
      <c r="C48" s="159"/>
      <c r="D48" s="159"/>
      <c r="E48" s="159"/>
      <c r="F48" s="410"/>
      <c r="G48" s="410"/>
      <c r="H48" s="159"/>
      <c r="J48" s="207" t="s">
        <v>27</v>
      </c>
      <c r="K48" s="208" t="s">
        <v>50</v>
      </c>
      <c r="L48" s="208"/>
      <c r="M48" s="208"/>
      <c r="N48" s="208"/>
      <c r="O48" s="208"/>
      <c r="P48" s="159"/>
      <c r="Q48" s="208"/>
      <c r="R48" s="159"/>
      <c r="S48" s="159"/>
      <c r="T48" s="159"/>
      <c r="U48" s="159"/>
      <c r="V48" s="159"/>
      <c r="W48" s="159"/>
      <c r="X48" s="159"/>
      <c r="Y48" s="159"/>
    </row>
    <row r="65" spans="1:1" x14ac:dyDescent="0.3">
      <c r="A65" s="220" t="s">
        <v>51</v>
      </c>
    </row>
  </sheetData>
  <mergeCells count="25">
    <mergeCell ref="J3:K3"/>
    <mergeCell ref="P9:Q9"/>
    <mergeCell ref="B10:B13"/>
    <mergeCell ref="C10:C13"/>
    <mergeCell ref="B14:B17"/>
    <mergeCell ref="C14:C17"/>
    <mergeCell ref="J5:K5"/>
    <mergeCell ref="O5:Q5"/>
    <mergeCell ref="M7:N7"/>
    <mergeCell ref="O7:Q7"/>
    <mergeCell ref="B6:B7"/>
    <mergeCell ref="C6:C7"/>
    <mergeCell ref="V11:Z11"/>
    <mergeCell ref="C43:D43"/>
    <mergeCell ref="B30:B33"/>
    <mergeCell ref="C30:C33"/>
    <mergeCell ref="B34:B37"/>
    <mergeCell ref="C34:C37"/>
    <mergeCell ref="O42:P42"/>
    <mergeCell ref="B18:B21"/>
    <mergeCell ref="C18:C21"/>
    <mergeCell ref="B22:B25"/>
    <mergeCell ref="C22:C25"/>
    <mergeCell ref="B26:B29"/>
    <mergeCell ref="C26:C29"/>
  </mergeCells>
  <conditionalFormatting sqref="S5">
    <cfRule type="expression" dxfId="199" priority="70">
      <formula>OR(U7&lt;=-6,U7&gt;=6)</formula>
    </cfRule>
  </conditionalFormatting>
  <conditionalFormatting sqref="B5">
    <cfRule type="containsText" dxfId="198" priority="65" operator="containsText" text="À vélo">
      <formula>NOT(ISERROR(SEARCH("À vélo",B5)))</formula>
    </cfRule>
    <cfRule type="containsText" dxfId="197" priority="66" operator="containsText" text="À pied">
      <formula>NOT(ISERROR(SEARCH("À pied",B5)))</formula>
    </cfRule>
    <cfRule type="containsText" dxfId="196" priority="67" operator="containsText" text="En voiture">
      <formula>NOT(ISERROR(SEARCH("En voiture",B5)))</formula>
    </cfRule>
    <cfRule type="containsText" dxfId="195" priority="68" operator="containsText" text="En autobus">
      <formula>NOT(ISERROR(SEARCH("En autobus",B5)))</formula>
    </cfRule>
  </conditionalFormatting>
  <conditionalFormatting sqref="C5">
    <cfRule type="expression" dxfId="194" priority="56">
      <formula>C5="Université"</formula>
    </cfRule>
    <cfRule type="expression" dxfId="193" priority="57">
      <formula>C5="Privé"</formula>
    </cfRule>
  </conditionalFormatting>
  <conditionalFormatting sqref="J10:J12">
    <cfRule type="expression" dxfId="192" priority="48">
      <formula>$J10="SF"</formula>
    </cfRule>
    <cfRule type="cellIs" dxfId="191" priority="49" operator="equal">
      <formula>"SF"</formula>
    </cfRule>
  </conditionalFormatting>
  <conditionalFormatting sqref="K10:K13">
    <cfRule type="expression" dxfId="190" priority="47">
      <formula>J10="SF"</formula>
    </cfRule>
  </conditionalFormatting>
  <conditionalFormatting sqref="J14:J16">
    <cfRule type="expression" dxfId="189" priority="45">
      <formula>$J14="SF"</formula>
    </cfRule>
    <cfRule type="cellIs" dxfId="188" priority="46" operator="equal">
      <formula>"SF"</formula>
    </cfRule>
  </conditionalFormatting>
  <conditionalFormatting sqref="K14:K17">
    <cfRule type="expression" dxfId="187" priority="44">
      <formula>J14="SF"</formula>
    </cfRule>
  </conditionalFormatting>
  <conditionalFormatting sqref="J18:J20">
    <cfRule type="expression" dxfId="186" priority="42">
      <formula>$J18="SF"</formula>
    </cfRule>
    <cfRule type="cellIs" dxfId="185" priority="43" operator="equal">
      <formula>"SF"</formula>
    </cfRule>
  </conditionalFormatting>
  <conditionalFormatting sqref="K18:K21">
    <cfRule type="expression" dxfId="184" priority="41">
      <formula>J18="SF"</formula>
    </cfRule>
  </conditionalFormatting>
  <conditionalFormatting sqref="J22:J24">
    <cfRule type="expression" dxfId="183" priority="39">
      <formula>$J22="SF"</formula>
    </cfRule>
    <cfRule type="cellIs" dxfId="182" priority="40" operator="equal">
      <formula>"SF"</formula>
    </cfRule>
  </conditionalFormatting>
  <conditionalFormatting sqref="K22:K25">
    <cfRule type="expression" dxfId="181" priority="38">
      <formula>J22="SF"</formula>
    </cfRule>
  </conditionalFormatting>
  <conditionalFormatting sqref="J26:J28">
    <cfRule type="expression" dxfId="180" priority="36">
      <formula>$J26="SF"</formula>
    </cfRule>
    <cfRule type="cellIs" dxfId="179" priority="37" operator="equal">
      <formula>"SF"</formula>
    </cfRule>
  </conditionalFormatting>
  <conditionalFormatting sqref="K26:K29">
    <cfRule type="expression" dxfId="178" priority="35">
      <formula>J26="SF"</formula>
    </cfRule>
  </conditionalFormatting>
  <conditionalFormatting sqref="J30:J32">
    <cfRule type="expression" dxfId="177" priority="33">
      <formula>$J30="SF"</formula>
    </cfRule>
    <cfRule type="cellIs" dxfId="176" priority="34" operator="equal">
      <formula>"SF"</formula>
    </cfRule>
  </conditionalFormatting>
  <conditionalFormatting sqref="K30:K33">
    <cfRule type="expression" dxfId="175" priority="32">
      <formula>J30="SF"</formula>
    </cfRule>
  </conditionalFormatting>
  <conditionalFormatting sqref="J34:J36">
    <cfRule type="expression" dxfId="174" priority="30">
      <formula>$J34="SF"</formula>
    </cfRule>
    <cfRule type="cellIs" dxfId="173" priority="31" operator="equal">
      <formula>"SF"</formula>
    </cfRule>
  </conditionalFormatting>
  <conditionalFormatting sqref="K34:K37">
    <cfRule type="expression" dxfId="172" priority="29">
      <formula>J34="SF"</formula>
    </cfRule>
  </conditionalFormatting>
  <conditionalFormatting sqref="J13">
    <cfRule type="expression" dxfId="171" priority="17">
      <formula>$J13="SF"</formula>
    </cfRule>
    <cfRule type="cellIs" dxfId="170" priority="18" operator="equal">
      <formula>"SF"</formula>
    </cfRule>
  </conditionalFormatting>
  <conditionalFormatting sqref="J17">
    <cfRule type="expression" dxfId="169" priority="15">
      <formula>$J17="SF"</formula>
    </cfRule>
    <cfRule type="cellIs" dxfId="168" priority="16" operator="equal">
      <formula>"SF"</formula>
    </cfRule>
  </conditionalFormatting>
  <conditionalFormatting sqref="J21">
    <cfRule type="expression" dxfId="167" priority="13">
      <formula>$J21="SF"</formula>
    </cfRule>
    <cfRule type="cellIs" dxfId="166" priority="14" operator="equal">
      <formula>"SF"</formula>
    </cfRule>
  </conditionalFormatting>
  <conditionalFormatting sqref="J25">
    <cfRule type="expression" dxfId="165" priority="11">
      <formula>$J25="SF"</formula>
    </cfRule>
    <cfRule type="cellIs" dxfId="164" priority="12" operator="equal">
      <formula>"SF"</formula>
    </cfRule>
  </conditionalFormatting>
  <conditionalFormatting sqref="J29">
    <cfRule type="expression" dxfId="163" priority="9">
      <formula>$J29="SF"</formula>
    </cfRule>
    <cfRule type="cellIs" dxfId="162" priority="10" operator="equal">
      <formula>"SF"</formula>
    </cfRule>
  </conditionalFormatting>
  <conditionalFormatting sqref="J33">
    <cfRule type="expression" dxfId="161" priority="7">
      <formula>$J33="SF"</formula>
    </cfRule>
    <cfRule type="cellIs" dxfId="160" priority="8" operator="equal">
      <formula>"SF"</formula>
    </cfRule>
  </conditionalFormatting>
  <conditionalFormatting sqref="J37">
    <cfRule type="expression" dxfId="159" priority="5">
      <formula>$J37="SF"</formula>
    </cfRule>
    <cfRule type="cellIs" dxfId="158" priority="6" operator="equal">
      <formula>"SF"</formula>
    </cfRule>
  </conditionalFormatting>
  <conditionalFormatting sqref="E5">
    <cfRule type="expression" dxfId="157" priority="3">
      <formula>C5="Privé"</formula>
    </cfRule>
    <cfRule type="expression" dxfId="156" priority="4">
      <formula>C5="Université"</formula>
    </cfRule>
  </conditionalFormatting>
  <conditionalFormatting sqref="E3">
    <cfRule type="expression" dxfId="155" priority="1">
      <formula>C5="Université"</formula>
    </cfRule>
    <cfRule type="expression" dxfId="154" priority="2">
      <formula>C5="Privé"</formula>
    </cfRule>
  </conditionalFormatting>
  <dataValidations count="2">
    <dataValidation type="list" allowBlank="1" showInputMessage="1" showErrorMessage="1" sqref="H5:I5" xr:uid="{969EF233-3163-491E-A839-A15542495C38}">
      <formula1>Ville</formula1>
    </dataValidation>
    <dataValidation type="list" allowBlank="1" showInputMessage="1" sqref="E3" xr:uid="{BDBCB2E0-6636-4758-9DEF-2369D05E23D0}">
      <formula1>INDIRECT(SUBSTITUTE(Institution,"é","e"))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Button 11">
              <controlPr defaultSize="0" print="0" autoFill="0" autoPict="0" macro="[0]!Initialisation">
                <anchor moveWithCells="1" sizeWithCells="1">
                  <from>
                    <xdr:col>17</xdr:col>
                    <xdr:colOff>60960</xdr:colOff>
                    <xdr:row>8</xdr:row>
                    <xdr:rowOff>106680</xdr:rowOff>
                  </from>
                  <to>
                    <xdr:col>18</xdr:col>
                    <xdr:colOff>304800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Spinner 13">
              <controlPr defaultSize="0" autoPict="0" macro="[0]!Compteur13_QuandChangement">
                <anchor moveWithCells="1" sizeWithCells="1">
                  <from>
                    <xdr:col>17</xdr:col>
                    <xdr:colOff>30480</xdr:colOff>
                    <xdr:row>4</xdr:row>
                    <xdr:rowOff>45720</xdr:rowOff>
                  </from>
                  <to>
                    <xdr:col>17</xdr:col>
                    <xdr:colOff>274320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5CE60E7D-D656-4C05-8AEF-A5E49EE4AA3D}">
          <x14:formula1>
            <xm:f>Distance!$D$17:$D$18</xm:f>
          </x14:formula1>
          <xm:sqref>H3</xm:sqref>
        </x14:dataValidation>
        <x14:dataValidation type="list" allowBlank="1" showInputMessage="1" showErrorMessage="1" xr:uid="{C6C15B2C-500F-425D-A903-61A62224D88C}">
          <x14:formula1>
            <xm:f>Distance!$D$32:$D$35</xm:f>
          </x14:formula1>
          <xm:sqref>B5</xm:sqref>
        </x14:dataValidation>
        <x14:dataValidation type="list" showInputMessage="1" showErrorMessage="1" xr:uid="{6119FCA0-8088-499D-BE13-8F474A0C1E3B}">
          <x14:formula1>
            <xm:f>'C:\Users\legad\Desktop\Rapport de dépenses\[Rapport_dépenses_MHP_D.xlsm]Distance'!#REF!</xm:f>
          </x14:formula1>
          <xm:sqref>I3</xm:sqref>
        </x14:dataValidation>
        <x14:dataValidation type="list" allowBlank="1" showInputMessage="1" xr:uid="{E421D5E8-6879-4709-A346-BC8C62621D7A}">
          <x14:formula1>
            <xm:f>Support!$Z$5:$Z$21</xm:f>
          </x14:formula1>
          <xm:sqref>E5</xm:sqref>
        </x14:dataValidation>
        <x14:dataValidation type="list" allowBlank="1" showInputMessage="1" showErrorMessage="1" xr:uid="{03A54132-66D0-4D0E-A77A-27AFBF659A80}">
          <x14:formula1>
            <xm:f>Distance!$B$16:$B$20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it">
    <tabColor rgb="FFFF0000"/>
    <outlinePr summaryRight="0"/>
    <pageSetUpPr fitToPage="1"/>
  </sheetPr>
  <dimension ref="A1:Z65"/>
  <sheetViews>
    <sheetView showGridLines="0" showZeros="0" tabSelected="1" zoomScale="40" zoomScaleNormal="40" workbookViewId="0"/>
  </sheetViews>
  <sheetFormatPr baseColWidth="10" defaultColWidth="14.3984375" defaultRowHeight="14.4" outlineLevelRow="3" outlineLevelCol="1" x14ac:dyDescent="0.3"/>
  <cols>
    <col min="1" max="1" width="8.3984375" style="4" customWidth="1"/>
    <col min="2" max="2" width="11.5" style="9" customWidth="1"/>
    <col min="3" max="3" width="15.19921875" style="4" customWidth="1"/>
    <col min="4" max="4" width="6.19921875" style="4" customWidth="1"/>
    <col min="5" max="5" width="91.8984375" style="4" customWidth="1"/>
    <col min="6" max="6" width="14.69921875" style="10" customWidth="1"/>
    <col min="7" max="7" width="16.8984375" style="10" customWidth="1"/>
    <col min="8" max="8" width="14.19921875" style="4" customWidth="1"/>
    <col min="9" max="9" width="9.765625E-2" style="159" customWidth="1"/>
    <col min="10" max="10" width="3.59765625" style="11" customWidth="1" outlineLevel="1"/>
    <col min="11" max="11" width="11.3984375" style="12" customWidth="1" outlineLevel="1"/>
    <col min="12" max="12" width="14.3984375" style="12"/>
    <col min="13" max="13" width="16" style="12" customWidth="1"/>
    <col min="14" max="14" width="15.8984375" style="12" customWidth="1"/>
    <col min="15" max="15" width="9.59765625" style="12" customWidth="1"/>
    <col min="16" max="16" width="6.3984375" style="4" customWidth="1"/>
    <col min="17" max="17" width="10.8984375" style="12" customWidth="1"/>
    <col min="18" max="18" width="4.3984375" style="4" customWidth="1"/>
    <col min="19" max="19" width="25.59765625" style="4" customWidth="1"/>
    <col min="20" max="20" width="3.5" style="4" customWidth="1"/>
    <col min="21" max="21" width="7.59765625" style="4" customWidth="1"/>
    <col min="22" max="22" width="23.69921875" style="4" bestFit="1" customWidth="1"/>
    <col min="23" max="23" width="14.3984375" style="4"/>
    <col min="24" max="24" width="17.8984375" style="4" customWidth="1"/>
    <col min="25" max="25" width="14.3984375" style="4" hidden="1" customWidth="1"/>
    <col min="26" max="26" width="21.09765625" style="172" customWidth="1"/>
    <col min="27" max="27" width="8.69921875" style="4" customWidth="1"/>
    <col min="28" max="16384" width="14.3984375" style="4"/>
  </cols>
  <sheetData>
    <row r="1" spans="1:26" ht="13.95" customHeight="1" thickBot="1" x14ac:dyDescent="0.35">
      <c r="A1" s="220" t="s">
        <v>52</v>
      </c>
      <c r="B1" s="183"/>
      <c r="C1" s="183"/>
      <c r="D1" s="183"/>
      <c r="E1" s="159"/>
      <c r="F1" s="7"/>
      <c r="G1" s="7"/>
      <c r="H1" s="7"/>
      <c r="I1" s="6"/>
      <c r="J1" s="7"/>
      <c r="K1" s="7"/>
      <c r="L1" s="7"/>
      <c r="M1" s="219"/>
      <c r="N1" s="219"/>
      <c r="O1" s="219"/>
      <c r="P1" s="219"/>
      <c r="Q1" s="219"/>
      <c r="R1" s="159"/>
      <c r="S1" s="159"/>
      <c r="T1" s="159"/>
      <c r="U1" s="159"/>
      <c r="V1" s="159"/>
      <c r="W1" s="159"/>
      <c r="X1" s="159"/>
      <c r="Y1" s="159"/>
      <c r="Z1" s="187"/>
    </row>
    <row r="2" spans="1:26" ht="19.5" customHeight="1" thickTop="1" thickBot="1" x14ac:dyDescent="0.45">
      <c r="A2" s="159"/>
      <c r="B2" s="159"/>
      <c r="C2" s="159"/>
      <c r="D2" s="183"/>
      <c r="E2" s="160" t="s">
        <v>1</v>
      </c>
      <c r="F2" s="182"/>
      <c r="G2" s="159"/>
      <c r="H2" s="85" t="s">
        <v>2</v>
      </c>
      <c r="I2" s="212"/>
      <c r="J2" s="7"/>
      <c r="K2" s="159"/>
      <c r="L2" s="159"/>
      <c r="M2" s="184" t="s">
        <v>3</v>
      </c>
      <c r="N2" s="91"/>
      <c r="O2" s="91"/>
      <c r="P2" s="185"/>
      <c r="Q2" s="91"/>
      <c r="R2" s="159"/>
      <c r="S2" s="32"/>
      <c r="T2" s="177"/>
      <c r="U2" s="44"/>
      <c r="V2" s="22"/>
      <c r="W2" s="173"/>
      <c r="X2" s="173"/>
      <c r="Y2" s="44"/>
      <c r="Z2" s="187"/>
    </row>
    <row r="3" spans="1:26" ht="19.5" customHeight="1" thickTop="1" thickBot="1" x14ac:dyDescent="0.4">
      <c r="A3" s="159"/>
      <c r="B3" s="159"/>
      <c r="C3" s="159"/>
      <c r="D3" s="183"/>
      <c r="E3" s="279" t="s">
        <v>53</v>
      </c>
      <c r="F3" s="182"/>
      <c r="G3" s="159"/>
      <c r="H3" s="87" t="s">
        <v>54</v>
      </c>
      <c r="I3" s="209"/>
      <c r="J3" s="426" t="s">
        <v>7</v>
      </c>
      <c r="K3" s="427"/>
      <c r="L3" s="159"/>
      <c r="M3" s="184" t="s">
        <v>8</v>
      </c>
      <c r="N3" s="91"/>
      <c r="O3" s="91"/>
      <c r="P3" s="185"/>
      <c r="Q3" s="91"/>
      <c r="R3" s="403"/>
      <c r="S3" s="22"/>
      <c r="T3" s="22"/>
      <c r="U3" s="44"/>
      <c r="V3" s="22" t="s">
        <v>10</v>
      </c>
      <c r="W3" s="44"/>
      <c r="X3" s="44"/>
      <c r="Y3" s="44"/>
      <c r="Z3" s="187">
        <v>327</v>
      </c>
    </row>
    <row r="4" spans="1:26" ht="4.5" customHeight="1" thickTop="1" thickBot="1" x14ac:dyDescent="0.4">
      <c r="A4" s="159"/>
      <c r="B4" s="159"/>
      <c r="C4" s="159"/>
      <c r="D4" s="183"/>
      <c r="E4" s="161"/>
      <c r="F4" s="182"/>
      <c r="G4" s="159"/>
      <c r="H4" s="89"/>
      <c r="I4" s="213"/>
      <c r="J4" s="159"/>
      <c r="K4" s="23"/>
      <c r="L4" s="159"/>
      <c r="M4" s="186"/>
      <c r="N4" s="44"/>
      <c r="O4" s="44"/>
      <c r="P4" s="186"/>
      <c r="Q4" s="44"/>
      <c r="R4" s="159"/>
      <c r="S4" s="32"/>
      <c r="T4" s="177"/>
      <c r="U4" s="44"/>
      <c r="V4" s="22"/>
      <c r="W4" s="44"/>
      <c r="X4" s="44"/>
      <c r="Y4" s="44"/>
      <c r="Z4" s="187"/>
    </row>
    <row r="5" spans="1:26" ht="22.5" customHeight="1" thickTop="1" thickBot="1" x14ac:dyDescent="0.4">
      <c r="A5" s="159"/>
      <c r="B5" s="162" t="s">
        <v>11</v>
      </c>
      <c r="C5" s="162" t="s">
        <v>55</v>
      </c>
      <c r="D5" s="183"/>
      <c r="E5" s="163" t="s">
        <v>56</v>
      </c>
      <c r="F5" s="164" t="str">
        <f>IF(AND(E3="",E5=""),"",HYPERLINK("https://www.google.ca/maps/dir/?api=1"&amp;"&amp;origin="&amp;Depart_Trace&amp;"&amp;destination="&amp;Arrivee_Trace&amp;"&amp;mode="&amp;Choix_mode,"Carte Google"))</f>
        <v>Carte Google</v>
      </c>
      <c r="G5" s="159"/>
      <c r="H5" s="88" t="s">
        <v>57</v>
      </c>
      <c r="I5" s="210"/>
      <c r="J5" s="430">
        <f>_xlfn.IFNA(VLOOKUP(H5,Distances_Feuille_Jaune,IF(H3="Québec",2,3),FALSE),"")</f>
        <v>153</v>
      </c>
      <c r="K5" s="431"/>
      <c r="L5" s="159"/>
      <c r="M5" s="93"/>
      <c r="N5" s="184" t="s">
        <v>58</v>
      </c>
      <c r="O5" s="432">
        <f>Z5</f>
        <v>45696</v>
      </c>
      <c r="P5" s="433"/>
      <c r="Q5" s="434"/>
      <c r="R5" s="159"/>
      <c r="S5" s="179" t="str">
        <f ca="1">IF(U7&lt;=-7,"Samedi dans "&amp;ROUNDUP(U7/7,0)*-1&amp;" semaines",IF(U7&gt;=7,"Samedi il y a "&amp;ROUNDUP(U7/7,0)&amp;" semaines",IF(OR(U7&lt;=-6,U7&gt;=6),"Samedi passé",IF(U7&lt;0,"Samedi prochain","Samedi dernier"))))</f>
        <v>Samedi il y a 18 semaines</v>
      </c>
      <c r="T5" s="22"/>
      <c r="U5" s="177"/>
      <c r="V5" s="174">
        <f ca="1">TODAY()+CHOOSE(WEEKDAY(TODAY()),6,5,4,3,2,1,0)</f>
        <v>45822</v>
      </c>
      <c r="W5" s="44"/>
      <c r="X5" s="44"/>
      <c r="Y5" s="172">
        <f>IF(B5="En voiture",1,IF(B5="À pied",2,IF(B5="À vélo",3,4)))</f>
        <v>1</v>
      </c>
      <c r="Z5" s="195">
        <f>Premier_samedi+(Z3*7)</f>
        <v>45696</v>
      </c>
    </row>
    <row r="6" spans="1:26" ht="4.5" customHeight="1" thickTop="1" thickBot="1" x14ac:dyDescent="0.4">
      <c r="A6" s="159"/>
      <c r="B6" s="441" t="s">
        <v>16</v>
      </c>
      <c r="C6" s="440" t="s">
        <v>17</v>
      </c>
      <c r="D6" s="159"/>
      <c r="E6" s="159"/>
      <c r="F6" s="159"/>
      <c r="G6" s="159"/>
      <c r="H6" s="159"/>
      <c r="J6" s="159"/>
      <c r="K6" s="159"/>
      <c r="L6" s="159"/>
      <c r="M6" s="93"/>
      <c r="N6" s="184"/>
      <c r="O6" s="159"/>
      <c r="P6" s="159"/>
      <c r="Q6" s="159"/>
      <c r="R6" s="159"/>
      <c r="S6" s="22"/>
      <c r="T6" s="22"/>
      <c r="U6" s="177"/>
      <c r="V6" s="171"/>
      <c r="W6" s="178"/>
      <c r="X6" s="178"/>
      <c r="Y6" s="172"/>
      <c r="Z6" s="187"/>
    </row>
    <row r="7" spans="1:26" ht="22.5" customHeight="1" thickTop="1" thickBot="1" x14ac:dyDescent="0.4">
      <c r="A7" s="159"/>
      <c r="B7" s="439"/>
      <c r="C7" s="440"/>
      <c r="D7" s="183"/>
      <c r="E7" s="352" t="s">
        <v>18</v>
      </c>
      <c r="F7" s="404">
        <f>_xlfn.IFNA(VLOOKUP(RIGHT(Depart,9),Distancier[],MATCH(Arrivee,Distancier[#Headers],0),FALSE),"Cette destination n'est pas dans le tableau Distancier")</f>
        <v>453</v>
      </c>
      <c r="G7" s="159"/>
      <c r="H7" s="214"/>
      <c r="I7" s="214"/>
      <c r="J7" s="7"/>
      <c r="K7" s="159"/>
      <c r="L7" s="159"/>
      <c r="M7" s="442" t="s">
        <v>59</v>
      </c>
      <c r="N7" s="442"/>
      <c r="O7" s="436">
        <f ca="1">TODAY()</f>
        <v>45819</v>
      </c>
      <c r="P7" s="437"/>
      <c r="Q7" s="438"/>
      <c r="R7" s="159"/>
      <c r="S7" s="22"/>
      <c r="T7" s="22"/>
      <c r="U7" s="22">
        <f ca="1">O7-O5</f>
        <v>123</v>
      </c>
      <c r="V7" s="178" t="s">
        <v>20</v>
      </c>
      <c r="W7" s="178"/>
      <c r="X7" s="178"/>
      <c r="Y7" s="172"/>
      <c r="Z7" s="187"/>
    </row>
    <row r="8" spans="1:26" ht="24.75" customHeight="1" thickTop="1" thickBot="1" x14ac:dyDescent="0.4">
      <c r="A8" s="159"/>
      <c r="B8" s="6" t="s">
        <v>21</v>
      </c>
      <c r="C8" s="8"/>
      <c r="D8" s="8"/>
      <c r="E8" s="159"/>
      <c r="F8" s="182"/>
      <c r="G8" s="182"/>
      <c r="H8" s="182"/>
      <c r="I8" s="182"/>
      <c r="J8" s="182"/>
      <c r="K8" s="182"/>
      <c r="L8" s="38"/>
      <c r="M8" s="32"/>
      <c r="N8" s="32"/>
      <c r="O8" s="22"/>
      <c r="P8" s="22"/>
      <c r="Q8" s="22"/>
      <c r="R8" s="159"/>
      <c r="S8" s="159"/>
      <c r="T8" s="159"/>
      <c r="U8" s="22">
        <f ca="1">NETWORKDAYS(O5,O7)</f>
        <v>88</v>
      </c>
      <c r="V8" s="22" t="s">
        <v>22</v>
      </c>
      <c r="W8" s="22"/>
      <c r="X8" s="22"/>
      <c r="Y8" s="159"/>
      <c r="Z8" s="187"/>
    </row>
    <row r="9" spans="1:26" s="37" customFormat="1" ht="42" customHeight="1" thickTop="1" thickBot="1" x14ac:dyDescent="0.4">
      <c r="B9" s="33" t="s">
        <v>23</v>
      </c>
      <c r="C9" s="180"/>
      <c r="D9" s="180"/>
      <c r="E9" s="180" t="s">
        <v>24</v>
      </c>
      <c r="F9" s="86" t="s">
        <v>25</v>
      </c>
      <c r="G9" s="86" t="s">
        <v>26</v>
      </c>
      <c r="H9" s="34"/>
      <c r="I9" s="180"/>
      <c r="J9" s="180" t="s">
        <v>27</v>
      </c>
      <c r="K9" s="35" t="s">
        <v>28</v>
      </c>
      <c r="L9" s="35" t="str">
        <f>"Coucher "&amp;LEFT(Coucher,3)&amp;","&amp;RIGHT(Coucher*100,2)&amp;" $"</f>
        <v>Coucher 216,50 $</v>
      </c>
      <c r="M9" s="35" t="s">
        <v>29</v>
      </c>
      <c r="N9" s="35" t="s">
        <v>30</v>
      </c>
      <c r="O9" s="35" t="s">
        <v>31</v>
      </c>
      <c r="P9" s="428" t="s">
        <v>32</v>
      </c>
      <c r="Q9" s="429"/>
      <c r="R9" s="36"/>
      <c r="S9" s="80" t="s">
        <v>33</v>
      </c>
      <c r="T9" s="80"/>
      <c r="V9" s="159"/>
      <c r="Z9" s="188"/>
    </row>
    <row r="10" spans="1:26" s="44" customFormat="1" ht="24.75" customHeight="1" outlineLevel="3" thickTop="1" x14ac:dyDescent="0.25">
      <c r="B10" s="418">
        <f>O5-6</f>
        <v>45690</v>
      </c>
      <c r="C10" s="421">
        <f>B10</f>
        <v>45690</v>
      </c>
      <c r="D10" s="15" t="s">
        <v>34</v>
      </c>
      <c r="E10" s="39"/>
      <c r="F10" s="40" t="str">
        <f t="shared" ref="F10:F37" si="0">IF(OR(E10="Qc-Mtl",E10="Mtl-Qc"),257,"")</f>
        <v/>
      </c>
      <c r="G10" s="40"/>
      <c r="H10" s="16" t="s">
        <v>35</v>
      </c>
      <c r="I10" s="215">
        <f>IF(J10="",0,IF(J10="SF",Dejeuner,IF(K10&gt;0,MIN(Dejeuner,K10),0)))</f>
        <v>0</v>
      </c>
      <c r="J10" s="41"/>
      <c r="K10" s="42">
        <f>IF(J10="SF",Dejeuner,0)</f>
        <v>0</v>
      </c>
      <c r="L10" s="42"/>
      <c r="M10" s="42"/>
      <c r="N10" s="42"/>
      <c r="O10" s="42"/>
      <c r="P10" s="16" t="s">
        <v>34</v>
      </c>
      <c r="Q10" s="43"/>
    </row>
    <row r="11" spans="1:26" s="44" customFormat="1" ht="24.75" customHeight="1" outlineLevel="3" x14ac:dyDescent="0.3">
      <c r="B11" s="419"/>
      <c r="C11" s="422"/>
      <c r="D11" s="17" t="s">
        <v>37</v>
      </c>
      <c r="E11" s="45"/>
      <c r="F11" s="46" t="str">
        <f t="shared" si="0"/>
        <v/>
      </c>
      <c r="G11" s="46"/>
      <c r="H11" s="18" t="s">
        <v>37</v>
      </c>
      <c r="I11" s="216">
        <f>IF(J11="",0,IF(J11="SF",Diner,IF(K11&gt;0,MIN(Diner,K11),0)))</f>
        <v>0</v>
      </c>
      <c r="J11" s="47"/>
      <c r="K11" s="48">
        <f>IF(J11="SF",Diner,0)</f>
        <v>0</v>
      </c>
      <c r="L11" s="48"/>
      <c r="M11" s="48"/>
      <c r="N11" s="48"/>
      <c r="O11" s="48"/>
      <c r="P11" s="18" t="s">
        <v>38</v>
      </c>
      <c r="Q11" s="49"/>
      <c r="S11" s="159"/>
    </row>
    <row r="12" spans="1:26" s="44" customFormat="1" ht="24.75" customHeight="1" outlineLevel="3" thickBot="1" x14ac:dyDescent="0.3">
      <c r="B12" s="419"/>
      <c r="C12" s="422"/>
      <c r="D12" s="17" t="s">
        <v>38</v>
      </c>
      <c r="E12" s="45"/>
      <c r="F12" s="46"/>
      <c r="G12" s="46"/>
      <c r="H12" s="18" t="s">
        <v>40</v>
      </c>
      <c r="I12" s="216">
        <f>IF(J12="",0,IF(J12="SF",Souper,IF(K12&gt;0,MIN(Souper,K12),0)))</f>
        <v>0</v>
      </c>
      <c r="J12" s="47"/>
      <c r="K12" s="50">
        <f>IF(J12="SF",Souper,0)</f>
        <v>0</v>
      </c>
      <c r="L12" s="48"/>
      <c r="M12" s="48"/>
      <c r="N12" s="48"/>
      <c r="O12" s="48"/>
      <c r="P12" s="18" t="s">
        <v>41</v>
      </c>
      <c r="Q12" s="49"/>
    </row>
    <row r="13" spans="1:26" s="44" customFormat="1" ht="24.75" customHeight="1" outlineLevel="2" thickBot="1" x14ac:dyDescent="0.3">
      <c r="B13" s="420"/>
      <c r="C13" s="423"/>
      <c r="D13" s="19" t="s">
        <v>41</v>
      </c>
      <c r="E13" s="51"/>
      <c r="F13" s="52" t="str">
        <f t="shared" si="0"/>
        <v/>
      </c>
      <c r="G13" s="52"/>
      <c r="H13" s="20" t="str">
        <f>IF(AND(J10&lt;&gt;"",J11="",J12=""),Dejeuner,IF(AND(J10="",J11&lt;&gt;"",J12=""),Diner,IF(AND(J10="",J11="",J12&lt;&gt;""),Souper,IF(AND(J10&lt;&gt;"",J11&lt;&gt;"",J12=""),Dejeuner+Diner,IF(AND(J10&lt;&gt;"",J11="",J12&lt;&gt;""),Dejeuner+Souper,IF(AND(J10="",J11&lt;&gt;"",J12&lt;&gt;""),Diner+Souper,IF(AND(J10&lt;&gt;"",J11&lt;&gt;"",J12&lt;&gt;""),Dejeuner+Diner+Souper,"")))))))</f>
        <v/>
      </c>
      <c r="I13" s="217">
        <f>SUM(I10:I12)</f>
        <v>0</v>
      </c>
      <c r="J13" s="221" t="str">
        <f>IF(SUM(K10:K12)=0,"",SUM(K10:K12))</f>
        <v/>
      </c>
      <c r="K13" s="53">
        <f>IF(SUM(K10:K12)&gt;H13,H13,IF(SUM(K10:K12)&gt;I13,SUM(K10:K12),I13))</f>
        <v>0</v>
      </c>
      <c r="L13" s="54"/>
      <c r="M13" s="55"/>
      <c r="N13" s="55"/>
      <c r="O13" s="55"/>
      <c r="P13" s="21" t="s">
        <v>42</v>
      </c>
      <c r="Q13" s="56"/>
    </row>
    <row r="14" spans="1:26" s="44" customFormat="1" ht="24.75" customHeight="1" outlineLevel="3" thickTop="1" x14ac:dyDescent="0.25">
      <c r="B14" s="418">
        <f>B10+1</f>
        <v>45691</v>
      </c>
      <c r="C14" s="421">
        <f>B14</f>
        <v>45691</v>
      </c>
      <c r="D14" s="15" t="s">
        <v>34</v>
      </c>
      <c r="E14" s="39"/>
      <c r="F14" s="40" t="str">
        <f t="shared" si="0"/>
        <v/>
      </c>
      <c r="G14" s="40"/>
      <c r="H14" s="16" t="s">
        <v>35</v>
      </c>
      <c r="I14" s="215">
        <f>IF(J14="",0,IF(J14="SF",Dejeuner,IF(K14&gt;0,MIN(Dejeuner,K14),0)))</f>
        <v>0</v>
      </c>
      <c r="J14" s="41"/>
      <c r="K14" s="42">
        <f>IF(J14="SF",Dejeuner,0)</f>
        <v>0</v>
      </c>
      <c r="L14" s="42"/>
      <c r="M14" s="42"/>
      <c r="N14" s="42"/>
      <c r="O14" s="42"/>
      <c r="P14" s="16" t="s">
        <v>34</v>
      </c>
      <c r="Q14" s="43"/>
      <c r="S14" s="44" t="s">
        <v>60</v>
      </c>
    </row>
    <row r="15" spans="1:26" s="44" customFormat="1" ht="24.75" customHeight="1" outlineLevel="3" x14ac:dyDescent="0.25">
      <c r="B15" s="419"/>
      <c r="C15" s="422"/>
      <c r="D15" s="17" t="s">
        <v>37</v>
      </c>
      <c r="E15" s="45"/>
      <c r="F15" s="46" t="str">
        <f t="shared" si="0"/>
        <v/>
      </c>
      <c r="G15" s="46"/>
      <c r="H15" s="18" t="s">
        <v>37</v>
      </c>
      <c r="I15" s="216">
        <f>IF(J15="",0,IF(J15="SF",Diner,IF(K15&gt;0,MIN(Diner,K15),0)))</f>
        <v>0</v>
      </c>
      <c r="J15" s="47"/>
      <c r="K15" s="48">
        <f>IF(J15="SF",Diner,0)</f>
        <v>0</v>
      </c>
      <c r="L15" s="48"/>
      <c r="M15" s="48"/>
      <c r="N15" s="48"/>
      <c r="O15" s="48"/>
      <c r="P15" s="18" t="s">
        <v>38</v>
      </c>
      <c r="Q15" s="49"/>
    </row>
    <row r="16" spans="1:26" s="44" customFormat="1" ht="24.75" customHeight="1" outlineLevel="3" thickBot="1" x14ac:dyDescent="0.3">
      <c r="B16" s="419"/>
      <c r="C16" s="422"/>
      <c r="D16" s="17" t="s">
        <v>38</v>
      </c>
      <c r="E16" s="45"/>
      <c r="F16" s="46" t="str">
        <f t="shared" si="0"/>
        <v/>
      </c>
      <c r="G16" s="46"/>
      <c r="H16" s="18" t="s">
        <v>40</v>
      </c>
      <c r="I16" s="216">
        <f>IF(J16="",0,IF(J16="SF",Souper,IF(K16&gt;0,MIN(Souper,K16),0)))</f>
        <v>0</v>
      </c>
      <c r="J16" s="47"/>
      <c r="K16" s="50">
        <f>IF(J16="SF",Souper,0)</f>
        <v>0</v>
      </c>
      <c r="L16" s="48"/>
      <c r="M16" s="48"/>
      <c r="N16" s="48"/>
      <c r="O16" s="48"/>
      <c r="P16" s="18" t="s">
        <v>41</v>
      </c>
      <c r="Q16" s="49"/>
    </row>
    <row r="17" spans="2:19" s="44" customFormat="1" ht="24.75" customHeight="1" outlineLevel="2" thickTop="1" thickBot="1" x14ac:dyDescent="0.3">
      <c r="B17" s="420"/>
      <c r="C17" s="423"/>
      <c r="D17" s="19" t="s">
        <v>41</v>
      </c>
      <c r="E17" s="51"/>
      <c r="F17" s="52" t="str">
        <f t="shared" si="0"/>
        <v/>
      </c>
      <c r="G17" s="52"/>
      <c r="H17" s="20" t="str">
        <f>IF(AND(J14&lt;&gt;"",J15="",J16=""),Dejeuner,IF(AND(J14="",J15&lt;&gt;"",J16=""),Diner,IF(AND(J14="",J15="",J16&lt;&gt;""),Souper,IF(AND(J14&lt;&gt;"",J15&lt;&gt;"",J16=""),Dejeuner+Diner,IF(AND(J14&lt;&gt;"",J15="",J16&lt;&gt;""),Dejeuner+Souper,IF(AND(J14="",J15&lt;&gt;"",J16&lt;&gt;""),Diner+Souper,IF(AND(J14&lt;&gt;"",J15&lt;&gt;"",J16&lt;&gt;""),Dejeuner+Diner+Souper,"")))))))</f>
        <v/>
      </c>
      <c r="I17" s="217">
        <f>SUM(I14:I16)</f>
        <v>0</v>
      </c>
      <c r="J17" s="221" t="str">
        <f>IF(SUM(K14:K16)=0,"",SUM(K14:K16))</f>
        <v/>
      </c>
      <c r="K17" s="53">
        <f>IF(SUM(K14:K16)&gt;H17,H17,IF(SUM(K14:K16)&gt;I17,SUM(K14:K16),I17))</f>
        <v>0</v>
      </c>
      <c r="L17" s="54"/>
      <c r="M17" s="55"/>
      <c r="N17" s="55"/>
      <c r="O17" s="55"/>
      <c r="P17" s="21" t="s">
        <v>42</v>
      </c>
      <c r="Q17" s="56"/>
      <c r="S17" s="225" t="s">
        <v>61</v>
      </c>
    </row>
    <row r="18" spans="2:19" s="44" customFormat="1" ht="24.75" customHeight="1" outlineLevel="3" thickTop="1" x14ac:dyDescent="0.25">
      <c r="B18" s="418">
        <f>B14+1</f>
        <v>45692</v>
      </c>
      <c r="C18" s="421">
        <f>B18</f>
        <v>45692</v>
      </c>
      <c r="D18" s="15" t="s">
        <v>34</v>
      </c>
      <c r="E18" s="39"/>
      <c r="F18" s="40" t="str">
        <f t="shared" si="0"/>
        <v/>
      </c>
      <c r="G18" s="40"/>
      <c r="H18" s="16" t="s">
        <v>35</v>
      </c>
      <c r="I18" s="215">
        <f>IF(J18="",0,IF(J18="SF",Dejeuner,IF(K18&gt;0,MIN(Dejeuner,K18),0)))</f>
        <v>0</v>
      </c>
      <c r="J18" s="41"/>
      <c r="K18" s="42">
        <f>IF(J18="SF",Dejeuner,0)</f>
        <v>0</v>
      </c>
      <c r="L18" s="42"/>
      <c r="M18" s="42"/>
      <c r="N18" s="42"/>
      <c r="O18" s="42"/>
      <c r="P18" s="16" t="s">
        <v>34</v>
      </c>
      <c r="Q18" s="43"/>
      <c r="S18" s="44" t="s">
        <v>62</v>
      </c>
    </row>
    <row r="19" spans="2:19" s="44" customFormat="1" ht="24.75" customHeight="1" outlineLevel="3" x14ac:dyDescent="0.25">
      <c r="B19" s="419"/>
      <c r="C19" s="422"/>
      <c r="D19" s="17" t="s">
        <v>37</v>
      </c>
      <c r="E19" s="45"/>
      <c r="F19" s="46" t="str">
        <f t="shared" si="0"/>
        <v/>
      </c>
      <c r="G19" s="46"/>
      <c r="H19" s="18" t="s">
        <v>37</v>
      </c>
      <c r="I19" s="216">
        <f>IF(J19="",0,IF(J19="SF",Diner,IF(K19&gt;0,MIN(Diner,K19),0)))</f>
        <v>0</v>
      </c>
      <c r="J19" s="47"/>
      <c r="K19" s="48">
        <f>IF(J19="SF",Diner,0)</f>
        <v>0</v>
      </c>
      <c r="L19" s="48"/>
      <c r="M19" s="48"/>
      <c r="N19" s="48"/>
      <c r="O19" s="48"/>
      <c r="P19" s="18" t="s">
        <v>38</v>
      </c>
      <c r="Q19" s="49"/>
    </row>
    <row r="20" spans="2:19" s="44" customFormat="1" ht="24.75" customHeight="1" outlineLevel="3" thickBot="1" x14ac:dyDescent="0.3">
      <c r="B20" s="419"/>
      <c r="C20" s="422"/>
      <c r="D20" s="17" t="s">
        <v>38</v>
      </c>
      <c r="E20" s="45"/>
      <c r="F20" s="46" t="str">
        <f t="shared" si="0"/>
        <v/>
      </c>
      <c r="G20" s="46"/>
      <c r="H20" s="18" t="s">
        <v>40</v>
      </c>
      <c r="I20" s="216">
        <f>IF(J20="",0,IF(J20="SF",Souper,IF(K20&gt;0,MIN(Souper,K20),0)))</f>
        <v>0</v>
      </c>
      <c r="J20" s="47"/>
      <c r="K20" s="50">
        <f>IF(J20="SF",Souper,0)</f>
        <v>0</v>
      </c>
      <c r="L20" s="48"/>
      <c r="M20" s="48"/>
      <c r="N20" s="48"/>
      <c r="O20" s="48"/>
      <c r="P20" s="18" t="s">
        <v>41</v>
      </c>
      <c r="Q20" s="49"/>
    </row>
    <row r="21" spans="2:19" s="44" customFormat="1" ht="24.75" customHeight="1" outlineLevel="2" thickBot="1" x14ac:dyDescent="0.3">
      <c r="B21" s="420"/>
      <c r="C21" s="423"/>
      <c r="D21" s="19" t="s">
        <v>41</v>
      </c>
      <c r="E21" s="51"/>
      <c r="F21" s="52" t="str">
        <f t="shared" si="0"/>
        <v/>
      </c>
      <c r="G21" s="52"/>
      <c r="H21" s="20" t="str">
        <f>IF(AND(J18&lt;&gt;"",J19="",J20=""),Dejeuner,IF(AND(J18="",J19&lt;&gt;"",J20=""),Diner,IF(AND(J18="",J19="",J20&lt;&gt;""),Souper,IF(AND(J18&lt;&gt;"",J19&lt;&gt;"",J20=""),Dejeuner+Diner,IF(AND(J18&lt;&gt;"",J19="",J20&lt;&gt;""),Dejeuner+Souper,IF(AND(J18="",J19&lt;&gt;"",J20&lt;&gt;""),Diner+Souper,IF(AND(J18&lt;&gt;"",J19&lt;&gt;"",J20&lt;&gt;""),Dejeuner+Diner+Souper,"")))))))</f>
        <v/>
      </c>
      <c r="I21" s="217">
        <f>SUM(I18:I20)</f>
        <v>0</v>
      </c>
      <c r="J21" s="221" t="str">
        <f>IF(SUM(K18:K20)=0,"",SUM(K18:K20))</f>
        <v/>
      </c>
      <c r="K21" s="53">
        <f>IF(SUM(K18:K20)&gt;H21,H21,IF(SUM(K18:K20)&gt;I21,SUM(K18:K20),I21))</f>
        <v>0</v>
      </c>
      <c r="L21" s="54"/>
      <c r="M21" s="55"/>
      <c r="N21" s="55"/>
      <c r="O21" s="55"/>
      <c r="P21" s="21" t="s">
        <v>42</v>
      </c>
      <c r="Q21" s="56"/>
    </row>
    <row r="22" spans="2:19" s="44" customFormat="1" ht="24.75" customHeight="1" outlineLevel="3" thickTop="1" x14ac:dyDescent="0.25">
      <c r="B22" s="418">
        <f>B18+1</f>
        <v>45693</v>
      </c>
      <c r="C22" s="421">
        <f>B22</f>
        <v>45693</v>
      </c>
      <c r="D22" s="15" t="s">
        <v>34</v>
      </c>
      <c r="E22" s="39"/>
      <c r="F22" s="40" t="str">
        <f t="shared" si="0"/>
        <v/>
      </c>
      <c r="G22" s="40"/>
      <c r="H22" s="16" t="s">
        <v>35</v>
      </c>
      <c r="I22" s="215">
        <f>IF(J22="",0,IF(J22="SF",Dejeuner,IF(K22&gt;0,MIN(Dejeuner,K22),0)))</f>
        <v>0</v>
      </c>
      <c r="J22" s="41"/>
      <c r="K22" s="42">
        <f>IF(J22="SF",Dejeuner,0)</f>
        <v>0</v>
      </c>
      <c r="L22" s="42"/>
      <c r="M22" s="42"/>
      <c r="N22" s="42"/>
      <c r="O22" s="42"/>
      <c r="P22" s="16" t="s">
        <v>34</v>
      </c>
      <c r="Q22" s="43"/>
    </row>
    <row r="23" spans="2:19" s="44" customFormat="1" ht="24.75" customHeight="1" outlineLevel="3" x14ac:dyDescent="0.25">
      <c r="B23" s="419"/>
      <c r="C23" s="422"/>
      <c r="D23" s="17" t="s">
        <v>37</v>
      </c>
      <c r="E23" s="45"/>
      <c r="F23" s="46" t="str">
        <f t="shared" si="0"/>
        <v/>
      </c>
      <c r="G23" s="46"/>
      <c r="H23" s="18" t="s">
        <v>37</v>
      </c>
      <c r="I23" s="216">
        <f>IF(J23="",0,IF(J23="SF",Diner,IF(K23&gt;0,MIN(Diner,K23),0)))</f>
        <v>0</v>
      </c>
      <c r="J23" s="47"/>
      <c r="K23" s="48">
        <f>IF(J23="SF",Diner,0)</f>
        <v>0</v>
      </c>
      <c r="L23" s="48"/>
      <c r="M23" s="48"/>
      <c r="N23" s="48"/>
      <c r="O23" s="48"/>
      <c r="P23" s="18" t="s">
        <v>38</v>
      </c>
      <c r="Q23" s="49"/>
    </row>
    <row r="24" spans="2:19" s="44" customFormat="1" ht="24.75" customHeight="1" outlineLevel="3" thickBot="1" x14ac:dyDescent="0.3">
      <c r="B24" s="419"/>
      <c r="C24" s="422"/>
      <c r="D24" s="17" t="s">
        <v>38</v>
      </c>
      <c r="E24" s="45"/>
      <c r="F24" s="46" t="str">
        <f t="shared" si="0"/>
        <v/>
      </c>
      <c r="G24" s="46"/>
      <c r="H24" s="18" t="s">
        <v>40</v>
      </c>
      <c r="I24" s="216">
        <f>IF(J24="",0,IF(J24="SF",Souper,IF(K24&gt;0,MIN(Souper,K24),0)))</f>
        <v>0</v>
      </c>
      <c r="J24" s="47"/>
      <c r="K24" s="50">
        <f>IF(J24="SF",Souper,0)</f>
        <v>0</v>
      </c>
      <c r="L24" s="48"/>
      <c r="M24" s="48"/>
      <c r="N24" s="48"/>
      <c r="O24" s="48"/>
      <c r="P24" s="18" t="s">
        <v>41</v>
      </c>
      <c r="Q24" s="49"/>
    </row>
    <row r="25" spans="2:19" s="44" customFormat="1" ht="24.75" customHeight="1" outlineLevel="2" thickBot="1" x14ac:dyDescent="0.3">
      <c r="B25" s="420"/>
      <c r="C25" s="423"/>
      <c r="D25" s="19" t="s">
        <v>41</v>
      </c>
      <c r="E25" s="51"/>
      <c r="F25" s="52" t="str">
        <f t="shared" si="0"/>
        <v/>
      </c>
      <c r="G25" s="52"/>
      <c r="H25" s="20" t="str">
        <f>IF(AND(J22&lt;&gt;"",J23="",J24=""),Dejeuner,IF(AND(J22="",J23&lt;&gt;"",J24=""),Diner,IF(AND(J22="",J23="",J24&lt;&gt;""),Souper,IF(AND(J22&lt;&gt;"",J23&lt;&gt;"",J24=""),Dejeuner+Diner,IF(AND(J22&lt;&gt;"",J23="",J24&lt;&gt;""),Dejeuner+Souper,IF(AND(J22="",J23&lt;&gt;"",J24&lt;&gt;""),Diner+Souper,IF(AND(J22&lt;&gt;"",J23&lt;&gt;"",J24&lt;&gt;""),Dejeuner+Diner+Souper,"")))))))</f>
        <v/>
      </c>
      <c r="I25" s="217">
        <f>SUM(I22:I24)</f>
        <v>0</v>
      </c>
      <c r="J25" s="221" t="str">
        <f>IF(SUM(K22:K24)=0,"",SUM(K22:K24))</f>
        <v/>
      </c>
      <c r="K25" s="53">
        <f>IF(SUM(K22:K24)&gt;H25,H25,IF(SUM(K22:K24)&gt;I25,SUM(K22:K24),I25))</f>
        <v>0</v>
      </c>
      <c r="L25" s="54"/>
      <c r="M25" s="55"/>
      <c r="N25" s="55"/>
      <c r="O25" s="55"/>
      <c r="P25" s="21" t="s">
        <v>42</v>
      </c>
      <c r="Q25" s="56"/>
    </row>
    <row r="26" spans="2:19" s="44" customFormat="1" ht="24.75" customHeight="1" outlineLevel="3" thickTop="1" x14ac:dyDescent="0.25">
      <c r="B26" s="418">
        <f>B22+1</f>
        <v>45694</v>
      </c>
      <c r="C26" s="421">
        <f>B26</f>
        <v>45694</v>
      </c>
      <c r="D26" s="15" t="s">
        <v>34</v>
      </c>
      <c r="E26" s="39"/>
      <c r="F26" s="40" t="str">
        <f t="shared" si="0"/>
        <v/>
      </c>
      <c r="G26" s="40"/>
      <c r="H26" s="16" t="s">
        <v>35</v>
      </c>
      <c r="I26" s="215">
        <f>IF(J26="",0,IF(J26="SF",Dejeuner,IF(K26&gt;0,MIN(Dejeuner,K26),0)))</f>
        <v>0</v>
      </c>
      <c r="J26" s="41"/>
      <c r="K26" s="42">
        <f>IF(J26="SF",Dejeuner,0)</f>
        <v>0</v>
      </c>
      <c r="L26" s="42"/>
      <c r="M26" s="42"/>
      <c r="N26" s="42"/>
      <c r="O26" s="42"/>
      <c r="P26" s="16" t="s">
        <v>34</v>
      </c>
      <c r="Q26" s="43"/>
    </row>
    <row r="27" spans="2:19" s="44" customFormat="1" ht="24.75" customHeight="1" outlineLevel="3" x14ac:dyDescent="0.25">
      <c r="B27" s="419"/>
      <c r="C27" s="422"/>
      <c r="D27" s="17" t="s">
        <v>37</v>
      </c>
      <c r="E27" s="45"/>
      <c r="F27" s="46" t="str">
        <f t="shared" si="0"/>
        <v/>
      </c>
      <c r="G27" s="46"/>
      <c r="H27" s="18" t="s">
        <v>37</v>
      </c>
      <c r="I27" s="216">
        <f>IF(J27="",0,IF(J27="SF",Diner,IF(K27&gt;0,MIN(Diner,K27),0)))</f>
        <v>0</v>
      </c>
      <c r="J27" s="47"/>
      <c r="K27" s="48">
        <f>IF(J27="SF",Diner,0)</f>
        <v>0</v>
      </c>
      <c r="L27" s="48"/>
      <c r="M27" s="48"/>
      <c r="N27" s="48"/>
      <c r="O27" s="48"/>
      <c r="P27" s="18" t="s">
        <v>38</v>
      </c>
      <c r="Q27" s="49"/>
    </row>
    <row r="28" spans="2:19" s="44" customFormat="1" ht="24.75" customHeight="1" outlineLevel="3" thickBot="1" x14ac:dyDescent="0.3">
      <c r="B28" s="419"/>
      <c r="C28" s="422"/>
      <c r="D28" s="17" t="s">
        <v>38</v>
      </c>
      <c r="E28" s="45"/>
      <c r="F28" s="46" t="str">
        <f t="shared" si="0"/>
        <v/>
      </c>
      <c r="G28" s="46"/>
      <c r="H28" s="18" t="s">
        <v>40</v>
      </c>
      <c r="I28" s="216">
        <f>IF(J28="",0,IF(J28="SF",Souper,IF(K28&gt;0,MIN(Souper,K28),0)))</f>
        <v>0</v>
      </c>
      <c r="J28" s="47"/>
      <c r="K28" s="50">
        <f>IF(J28="SF",Souper,0)</f>
        <v>0</v>
      </c>
      <c r="L28" s="48"/>
      <c r="M28" s="48"/>
      <c r="N28" s="48"/>
      <c r="O28" s="48"/>
      <c r="P28" s="18" t="s">
        <v>41</v>
      </c>
      <c r="Q28" s="49"/>
    </row>
    <row r="29" spans="2:19" s="44" customFormat="1" ht="24.75" customHeight="1" outlineLevel="2" thickBot="1" x14ac:dyDescent="0.3">
      <c r="B29" s="420"/>
      <c r="C29" s="423"/>
      <c r="D29" s="19" t="s">
        <v>41</v>
      </c>
      <c r="E29" s="51"/>
      <c r="F29" s="52" t="str">
        <f t="shared" si="0"/>
        <v/>
      </c>
      <c r="G29" s="52"/>
      <c r="H29" s="20" t="str">
        <f>IF(AND(J26&lt;&gt;"",J27="",J28=""),Dejeuner,IF(AND(J26="",J27&lt;&gt;"",J28=""),Diner,IF(AND(J26="",J27="",J28&lt;&gt;""),Souper,IF(AND(J26&lt;&gt;"",J27&lt;&gt;"",J28=""),Dejeuner+Diner,IF(AND(J26&lt;&gt;"",J27="",J28&lt;&gt;""),Dejeuner+Souper,IF(AND(J26="",J27&lt;&gt;"",J28&lt;&gt;""),Diner+Souper,IF(AND(J26&lt;&gt;"",J27&lt;&gt;"",J28&lt;&gt;""),Dejeuner+Diner+Souper,"")))))))</f>
        <v/>
      </c>
      <c r="I29" s="217">
        <f>SUM(I26:I28)</f>
        <v>0</v>
      </c>
      <c r="J29" s="221" t="str">
        <f>IF(SUM(K26:K28)=0,"",SUM(K26:K28))</f>
        <v/>
      </c>
      <c r="K29" s="53">
        <f>IF(SUM(K26:K28)&gt;H29,H29,IF(SUM(K26:K28)&gt;I29,SUM(K26:K28),I29))</f>
        <v>0</v>
      </c>
      <c r="L29" s="54"/>
      <c r="M29" s="55"/>
      <c r="N29" s="55"/>
      <c r="O29" s="55"/>
      <c r="P29" s="21" t="s">
        <v>42</v>
      </c>
      <c r="Q29" s="56"/>
    </row>
    <row r="30" spans="2:19" s="44" customFormat="1" ht="24.75" customHeight="1" outlineLevel="3" thickTop="1" x14ac:dyDescent="0.25">
      <c r="B30" s="418">
        <f>B26+1</f>
        <v>45695</v>
      </c>
      <c r="C30" s="421">
        <f>B30</f>
        <v>45695</v>
      </c>
      <c r="D30" s="15" t="s">
        <v>34</v>
      </c>
      <c r="E30" s="39"/>
      <c r="F30" s="40" t="str">
        <f t="shared" si="0"/>
        <v/>
      </c>
      <c r="G30" s="40"/>
      <c r="H30" s="16" t="s">
        <v>35</v>
      </c>
      <c r="I30" s="215">
        <f>IF(J30="",0,IF(J30="SF",Dejeuner,IF(K30&gt;0,MIN(Dejeuner,K30),0)))</f>
        <v>0</v>
      </c>
      <c r="J30" s="41"/>
      <c r="K30" s="42">
        <f>IF(J30="SF",Dejeuner,0)</f>
        <v>0</v>
      </c>
      <c r="L30" s="42"/>
      <c r="M30" s="42"/>
      <c r="N30" s="42"/>
      <c r="O30" s="42"/>
      <c r="P30" s="16" t="s">
        <v>34</v>
      </c>
      <c r="Q30" s="43"/>
    </row>
    <row r="31" spans="2:19" s="44" customFormat="1" ht="24.75" customHeight="1" outlineLevel="3" x14ac:dyDescent="0.25">
      <c r="B31" s="419"/>
      <c r="C31" s="422"/>
      <c r="D31" s="17" t="s">
        <v>37</v>
      </c>
      <c r="E31" s="45"/>
      <c r="F31" s="46" t="str">
        <f t="shared" si="0"/>
        <v/>
      </c>
      <c r="G31" s="46"/>
      <c r="H31" s="18" t="s">
        <v>37</v>
      </c>
      <c r="I31" s="216">
        <f>IF(J31="",0,IF(J31="SF",Diner,IF(K31&gt;0,MIN(Diner,K31),0)))</f>
        <v>0</v>
      </c>
      <c r="J31" s="47"/>
      <c r="K31" s="48">
        <f>IF(J31="SF",Diner,0)</f>
        <v>0</v>
      </c>
      <c r="L31" s="48"/>
      <c r="M31" s="48"/>
      <c r="N31" s="48"/>
      <c r="O31" s="48"/>
      <c r="P31" s="18" t="s">
        <v>38</v>
      </c>
      <c r="Q31" s="49"/>
    </row>
    <row r="32" spans="2:19" s="44" customFormat="1" ht="24.75" customHeight="1" outlineLevel="3" thickBot="1" x14ac:dyDescent="0.3">
      <c r="B32" s="419"/>
      <c r="C32" s="422"/>
      <c r="D32" s="17" t="s">
        <v>38</v>
      </c>
      <c r="E32" s="45"/>
      <c r="F32" s="46" t="str">
        <f t="shared" si="0"/>
        <v/>
      </c>
      <c r="G32" s="46"/>
      <c r="H32" s="18" t="s">
        <v>40</v>
      </c>
      <c r="I32" s="216">
        <f>IF(J32="",0,IF(J32="SF",Souper,IF(K32&gt;0,MIN(Souper,K32),0)))</f>
        <v>0</v>
      </c>
      <c r="J32" s="47"/>
      <c r="K32" s="50">
        <f>IF(J32="SF",Souper,0)</f>
        <v>0</v>
      </c>
      <c r="L32" s="48"/>
      <c r="M32" s="48"/>
      <c r="N32" s="48"/>
      <c r="O32" s="48"/>
      <c r="P32" s="18" t="s">
        <v>41</v>
      </c>
      <c r="Q32" s="49"/>
    </row>
    <row r="33" spans="1:26" s="44" customFormat="1" ht="24.75" customHeight="1" outlineLevel="2" thickBot="1" x14ac:dyDescent="0.3">
      <c r="B33" s="420"/>
      <c r="C33" s="423"/>
      <c r="D33" s="19" t="s">
        <v>41</v>
      </c>
      <c r="E33" s="51"/>
      <c r="F33" s="52" t="str">
        <f t="shared" si="0"/>
        <v/>
      </c>
      <c r="G33" s="52"/>
      <c r="H33" s="20" t="str">
        <f>IF(AND(J30&lt;&gt;"",J31="",J32=""),Dejeuner,IF(AND(J30="",J31&lt;&gt;"",J32=""),Diner,IF(AND(J30="",J31="",J32&lt;&gt;""),Souper,IF(AND(J30&lt;&gt;"",J31&lt;&gt;"",J32=""),Dejeuner+Diner,IF(AND(J30&lt;&gt;"",J31="",J32&lt;&gt;""),Dejeuner+Souper,IF(AND(J30="",J31&lt;&gt;"",J32&lt;&gt;""),Diner+Souper,IF(AND(J30&lt;&gt;"",J31&lt;&gt;"",J32&lt;&gt;""),Dejeuner+Diner+Souper,"")))))))</f>
        <v/>
      </c>
      <c r="I33" s="217">
        <f>SUM(I30:I32)</f>
        <v>0</v>
      </c>
      <c r="J33" s="221" t="str">
        <f>IF(SUM(K30:K32)=0,"",SUM(K30:K32))</f>
        <v/>
      </c>
      <c r="K33" s="53">
        <f>IF(SUM(K30:K32)&gt;H33,H33,IF(SUM(K30:K32)&gt;I33,SUM(K30:K32),I33))</f>
        <v>0</v>
      </c>
      <c r="L33" s="54"/>
      <c r="M33" s="55"/>
      <c r="N33" s="55"/>
      <c r="O33" s="55"/>
      <c r="P33" s="21" t="s">
        <v>42</v>
      </c>
      <c r="Q33" s="56"/>
    </row>
    <row r="34" spans="1:26" s="44" customFormat="1" ht="24.75" customHeight="1" outlineLevel="3" thickTop="1" x14ac:dyDescent="0.25">
      <c r="B34" s="418">
        <f>B30+1</f>
        <v>45696</v>
      </c>
      <c r="C34" s="421">
        <f>B34</f>
        <v>45696</v>
      </c>
      <c r="D34" s="15" t="s">
        <v>34</v>
      </c>
      <c r="E34" s="39"/>
      <c r="F34" s="40" t="str">
        <f t="shared" si="0"/>
        <v/>
      </c>
      <c r="G34" s="40"/>
      <c r="H34" s="16" t="s">
        <v>35</v>
      </c>
      <c r="I34" s="215">
        <f>IF(J34="",0,IF(J34="SF",Dejeuner,IF(K34&gt;0,MIN(Dejeuner,K34),0)))</f>
        <v>0</v>
      </c>
      <c r="J34" s="41"/>
      <c r="K34" s="42">
        <f>IF(J34="SF",Dejeuner,0)</f>
        <v>0</v>
      </c>
      <c r="L34" s="42"/>
      <c r="M34" s="42"/>
      <c r="N34" s="42"/>
      <c r="O34" s="42"/>
      <c r="P34" s="16" t="s">
        <v>34</v>
      </c>
      <c r="Q34" s="43"/>
    </row>
    <row r="35" spans="1:26" s="44" customFormat="1" ht="24.75" customHeight="1" outlineLevel="3" x14ac:dyDescent="0.25">
      <c r="B35" s="419"/>
      <c r="C35" s="422"/>
      <c r="D35" s="17" t="s">
        <v>37</v>
      </c>
      <c r="E35" s="45"/>
      <c r="F35" s="46" t="str">
        <f t="shared" si="0"/>
        <v/>
      </c>
      <c r="G35" s="46"/>
      <c r="H35" s="18" t="s">
        <v>37</v>
      </c>
      <c r="I35" s="216">
        <f>IF(J35="",0,IF(J35="SF",Diner,IF(K35&gt;0,MIN(Diner,K35),0)))</f>
        <v>0</v>
      </c>
      <c r="J35" s="47"/>
      <c r="K35" s="48">
        <f>IF(J35="SF",Diner,0)</f>
        <v>0</v>
      </c>
      <c r="L35" s="48"/>
      <c r="M35" s="48"/>
      <c r="N35" s="48"/>
      <c r="O35" s="48"/>
      <c r="P35" s="18" t="s">
        <v>38</v>
      </c>
      <c r="Q35" s="49"/>
    </row>
    <row r="36" spans="1:26" s="44" customFormat="1" ht="24.75" customHeight="1" outlineLevel="3" thickBot="1" x14ac:dyDescent="0.3">
      <c r="B36" s="419"/>
      <c r="C36" s="422"/>
      <c r="D36" s="17" t="s">
        <v>38</v>
      </c>
      <c r="E36" s="45"/>
      <c r="F36" s="46" t="str">
        <f t="shared" si="0"/>
        <v/>
      </c>
      <c r="G36" s="46"/>
      <c r="H36" s="18" t="s">
        <v>40</v>
      </c>
      <c r="I36" s="216">
        <f>IF(J36="",0,IF(J36="SF",Souper,IF(K36&gt;0,MIN(Souper,K36),0)))</f>
        <v>0</v>
      </c>
      <c r="J36" s="47"/>
      <c r="K36" s="50">
        <f>IF(J36="SF",Souper,0)</f>
        <v>0</v>
      </c>
      <c r="L36" s="48"/>
      <c r="M36" s="48"/>
      <c r="N36" s="48"/>
      <c r="O36" s="48"/>
      <c r="P36" s="18" t="s">
        <v>41</v>
      </c>
      <c r="Q36" s="49"/>
    </row>
    <row r="37" spans="1:26" s="44" customFormat="1" ht="24.75" customHeight="1" outlineLevel="2" thickBot="1" x14ac:dyDescent="0.3">
      <c r="B37" s="420"/>
      <c r="C37" s="423"/>
      <c r="D37" s="19" t="s">
        <v>41</v>
      </c>
      <c r="E37" s="51"/>
      <c r="F37" s="52" t="str">
        <f t="shared" si="0"/>
        <v/>
      </c>
      <c r="G37" s="52"/>
      <c r="H37" s="20" t="str">
        <f>IF(AND(J34&lt;&gt;"",J35="",J36=""),Dejeuner,IF(AND(J34="",J35&lt;&gt;"",J36=""),Diner,IF(AND(J34="",J35="",J36&lt;&gt;""),Souper,IF(AND(J34&lt;&gt;"",J35&lt;&gt;"",J36=""),Dejeuner+Diner,IF(AND(J34&lt;&gt;"",J35="",J36&lt;&gt;""),Dejeuner+Souper,IF(AND(J34="",J35&lt;&gt;"",J36&lt;&gt;""),Diner+Souper,IF(AND(J34&lt;&gt;"",J35&lt;&gt;"",J36&lt;&gt;""),Dejeuner+Diner+Souper,"")))))))</f>
        <v/>
      </c>
      <c r="I37" s="217">
        <f>SUM(I34:I36)</f>
        <v>0</v>
      </c>
      <c r="J37" s="221" t="str">
        <f>IF(SUM(K34:K36)=0,"",SUM(K34:K36))</f>
        <v/>
      </c>
      <c r="K37" s="53">
        <f>IF(SUM(K34:K36)&gt;H37,H37,IF(SUM(K34:K36)&gt;I37,SUM(K34:K36),I37))</f>
        <v>0</v>
      </c>
      <c r="L37" s="54"/>
      <c r="M37" s="55"/>
      <c r="N37" s="55"/>
      <c r="O37" s="55"/>
      <c r="P37" s="21" t="s">
        <v>42</v>
      </c>
      <c r="Q37" s="56"/>
    </row>
    <row r="38" spans="1:26" s="44" customFormat="1" ht="24.75" customHeight="1" outlineLevel="1" thickTop="1" thickBot="1" x14ac:dyDescent="0.3">
      <c r="B38" s="57"/>
      <c r="C38" s="58"/>
      <c r="D38" s="58"/>
      <c r="E38" s="59" t="s">
        <v>43</v>
      </c>
      <c r="F38" s="60">
        <f>SUM(F10:F37)</f>
        <v>0</v>
      </c>
      <c r="G38" s="60">
        <f>SUM(G10:G37)</f>
        <v>0</v>
      </c>
      <c r="H38" s="58"/>
      <c r="I38" s="58"/>
      <c r="J38" s="61"/>
      <c r="K38" s="62"/>
      <c r="L38" s="62"/>
      <c r="M38" s="62"/>
      <c r="N38" s="62"/>
      <c r="O38" s="62"/>
      <c r="P38" s="58"/>
      <c r="Q38" s="63"/>
    </row>
    <row r="39" spans="1:26" s="44" customFormat="1" ht="9" customHeight="1" outlineLevel="1" thickTop="1" thickBot="1" x14ac:dyDescent="0.3">
      <c r="B39" s="64"/>
      <c r="E39" s="65"/>
      <c r="J39" s="66"/>
      <c r="K39" s="67"/>
      <c r="L39" s="67"/>
      <c r="M39" s="67"/>
      <c r="N39" s="67"/>
      <c r="O39" s="67"/>
      <c r="Q39" s="67"/>
    </row>
    <row r="40" spans="1:26" s="44" customFormat="1" ht="24.75" customHeight="1" thickTop="1" thickBot="1" x14ac:dyDescent="0.3">
      <c r="B40" s="68"/>
      <c r="C40" s="69" t="s">
        <v>44</v>
      </c>
      <c r="D40" s="69"/>
      <c r="E40" s="69"/>
      <c r="F40" s="70">
        <f>F38*Bareme_du_Km</f>
        <v>0</v>
      </c>
      <c r="G40" s="70">
        <f>G38*Bareme_du_Km_Hybride</f>
        <v>0</v>
      </c>
      <c r="H40" s="69"/>
      <c r="I40" s="69"/>
      <c r="J40" s="71"/>
      <c r="K40" s="70">
        <f>K37+K33+K29+K25+K21+K17+K13</f>
        <v>0</v>
      </c>
      <c r="L40" s="70">
        <f>SUM(L10:L38)</f>
        <v>0</v>
      </c>
      <c r="M40" s="70">
        <f>SUM(M10:M38)</f>
        <v>0</v>
      </c>
      <c r="N40" s="70">
        <f>SUM(N10:N38)</f>
        <v>0</v>
      </c>
      <c r="O40" s="70">
        <f>SUM(O10:O38)</f>
        <v>0</v>
      </c>
      <c r="P40" s="69"/>
      <c r="Q40" s="14">
        <f>SUM(Q10:Q38)</f>
        <v>0</v>
      </c>
    </row>
    <row r="41" spans="1:26" s="44" customFormat="1" ht="9" customHeight="1" thickTop="1" thickBot="1" x14ac:dyDescent="0.3">
      <c r="B41" s="72"/>
      <c r="C41" s="73"/>
      <c r="D41" s="73"/>
      <c r="E41" s="73"/>
      <c r="F41" s="74"/>
      <c r="G41" s="74"/>
      <c r="H41" s="73"/>
      <c r="I41" s="73"/>
      <c r="J41" s="75"/>
      <c r="K41" s="76"/>
      <c r="L41" s="76"/>
      <c r="M41" s="76"/>
      <c r="N41" s="76"/>
      <c r="O41" s="67"/>
      <c r="Q41" s="67"/>
    </row>
    <row r="42" spans="1:26" s="44" customFormat="1" ht="24.75" customHeight="1" thickTop="1" thickBot="1" x14ac:dyDescent="0.3">
      <c r="B42" s="64"/>
      <c r="F42" s="77"/>
      <c r="G42" s="77"/>
      <c r="J42" s="66"/>
      <c r="K42" s="67"/>
      <c r="L42" s="67"/>
      <c r="M42" s="67"/>
      <c r="N42" s="67"/>
      <c r="O42" s="424" t="s">
        <v>45</v>
      </c>
      <c r="P42" s="425"/>
      <c r="Q42" s="14">
        <f>SUM(F40:Q40)</f>
        <v>0</v>
      </c>
    </row>
    <row r="43" spans="1:26" s="44" customFormat="1" ht="24.75" customHeight="1" thickTop="1" thickBot="1" x14ac:dyDescent="0.3">
      <c r="B43" s="64"/>
      <c r="C43" s="416" t="s">
        <v>46</v>
      </c>
      <c r="D43" s="417"/>
      <c r="E43" s="25"/>
      <c r="F43" s="25"/>
      <c r="G43" s="25"/>
      <c r="H43" s="26"/>
      <c r="I43" s="211"/>
      <c r="J43" s="66"/>
      <c r="K43" s="67"/>
      <c r="L43" s="67"/>
      <c r="M43" s="67"/>
      <c r="N43" s="67"/>
      <c r="O43" s="67"/>
      <c r="Q43" s="67"/>
    </row>
    <row r="44" spans="1:26" s="44" customFormat="1" ht="24.75" customHeight="1" thickBot="1" x14ac:dyDescent="0.3">
      <c r="B44" s="64"/>
      <c r="C44" s="27" t="s">
        <v>47</v>
      </c>
      <c r="D44" s="28"/>
      <c r="E44" s="29"/>
      <c r="F44" s="30"/>
      <c r="G44" s="30"/>
      <c r="H44" s="31"/>
      <c r="I44" s="218"/>
      <c r="J44" s="66"/>
      <c r="K44" s="67"/>
      <c r="L44" s="67"/>
      <c r="M44" s="67" t="str">
        <f>IF(F19="Qc-Mtl",257,IF(F19="Mtl-Qc",257,""))</f>
        <v/>
      </c>
      <c r="N44" s="67"/>
      <c r="O44" s="67"/>
      <c r="Q44" s="67"/>
    </row>
    <row r="45" spans="1:26" s="78" customFormat="1" ht="24.75" customHeight="1" thickTop="1" x14ac:dyDescent="0.25">
      <c r="A45" s="219"/>
      <c r="B45" s="405"/>
      <c r="C45" s="219"/>
      <c r="D45" s="219"/>
      <c r="E45" s="219"/>
      <c r="F45" s="406"/>
      <c r="G45" s="406"/>
      <c r="H45" s="219"/>
      <c r="I45" s="219"/>
      <c r="J45" s="407"/>
      <c r="K45" s="408"/>
      <c r="L45" s="408"/>
      <c r="M45" s="408"/>
      <c r="N45" s="408"/>
      <c r="O45" s="408"/>
      <c r="P45" s="219"/>
      <c r="Q45" s="408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x14ac:dyDescent="0.3">
      <c r="A46" s="159"/>
      <c r="B46" s="409"/>
      <c r="C46" s="159"/>
      <c r="D46" s="159"/>
      <c r="E46" s="159"/>
      <c r="F46" s="410"/>
      <c r="G46" s="410"/>
      <c r="H46" s="159"/>
      <c r="J46" s="207"/>
      <c r="K46" s="208"/>
      <c r="L46" s="208"/>
      <c r="M46" s="208"/>
      <c r="N46" s="208"/>
      <c r="O46" s="208"/>
      <c r="P46" s="159"/>
      <c r="Q46" s="208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1:26" x14ac:dyDescent="0.3">
      <c r="A47" s="159"/>
      <c r="B47" s="409"/>
      <c r="C47" s="159"/>
      <c r="D47" s="159"/>
      <c r="E47" s="159"/>
      <c r="F47" s="410"/>
      <c r="G47" s="410"/>
      <c r="H47" s="159"/>
      <c r="J47" s="207" t="s">
        <v>48</v>
      </c>
      <c r="K47" s="208" t="s">
        <v>49</v>
      </c>
      <c r="L47" s="208"/>
      <c r="M47" s="208"/>
      <c r="N47" s="208"/>
      <c r="O47" s="208"/>
      <c r="P47" s="159"/>
      <c r="Q47" s="208"/>
      <c r="R47" s="159"/>
      <c r="S47" s="159"/>
      <c r="T47" s="159"/>
      <c r="U47" s="159"/>
      <c r="V47" s="159"/>
      <c r="W47" s="159"/>
      <c r="X47" s="159"/>
      <c r="Y47" s="159"/>
    </row>
    <row r="48" spans="1:26" x14ac:dyDescent="0.3">
      <c r="A48" s="159"/>
      <c r="B48" s="409"/>
      <c r="C48" s="159"/>
      <c r="D48" s="159"/>
      <c r="E48" s="159"/>
      <c r="F48" s="410"/>
      <c r="G48" s="410"/>
      <c r="H48" s="159"/>
      <c r="J48" s="207" t="s">
        <v>27</v>
      </c>
      <c r="K48" s="208" t="s">
        <v>50</v>
      </c>
      <c r="L48" s="208"/>
      <c r="M48" s="208"/>
      <c r="N48" s="208"/>
      <c r="O48" s="208"/>
      <c r="P48" s="159"/>
      <c r="Q48" s="208"/>
      <c r="R48" s="159"/>
      <c r="S48" s="159"/>
      <c r="T48" s="159"/>
      <c r="U48" s="159"/>
      <c r="V48" s="159"/>
      <c r="W48" s="159"/>
      <c r="X48" s="159"/>
      <c r="Y48" s="159"/>
    </row>
    <row r="49" spans="1:1" x14ac:dyDescent="0.3">
      <c r="A49" s="159"/>
    </row>
    <row r="50" spans="1:1" x14ac:dyDescent="0.3">
      <c r="A50" s="159"/>
    </row>
    <row r="51" spans="1:1" x14ac:dyDescent="0.3">
      <c r="A51" s="159"/>
    </row>
    <row r="52" spans="1:1" x14ac:dyDescent="0.3">
      <c r="A52" s="159"/>
    </row>
    <row r="53" spans="1:1" x14ac:dyDescent="0.3">
      <c r="A53" s="159"/>
    </row>
    <row r="65" spans="1:1" x14ac:dyDescent="0.3">
      <c r="A65" s="220" t="s">
        <v>51</v>
      </c>
    </row>
  </sheetData>
  <sheetProtection pivotTables="0"/>
  <mergeCells count="24">
    <mergeCell ref="O5:Q5"/>
    <mergeCell ref="J5:K5"/>
    <mergeCell ref="B6:B7"/>
    <mergeCell ref="O42:P42"/>
    <mergeCell ref="C43:D43"/>
    <mergeCell ref="B22:B25"/>
    <mergeCell ref="P9:Q9"/>
    <mergeCell ref="M7:N7"/>
    <mergeCell ref="B30:B33"/>
    <mergeCell ref="B34:B37"/>
    <mergeCell ref="C30:C33"/>
    <mergeCell ref="C34:C37"/>
    <mergeCell ref="O7:Q7"/>
    <mergeCell ref="B26:B29"/>
    <mergeCell ref="C10:C13"/>
    <mergeCell ref="C14:C17"/>
    <mergeCell ref="J3:K3"/>
    <mergeCell ref="C26:C29"/>
    <mergeCell ref="B10:B13"/>
    <mergeCell ref="C6:C7"/>
    <mergeCell ref="C22:C25"/>
    <mergeCell ref="B14:B17"/>
    <mergeCell ref="B18:B21"/>
    <mergeCell ref="C18:C21"/>
  </mergeCells>
  <conditionalFormatting sqref="S5">
    <cfRule type="expression" dxfId="153" priority="1557">
      <formula>OR(U7&lt;=-6,U7&gt;=6)</formula>
    </cfRule>
  </conditionalFormatting>
  <conditionalFormatting sqref="B5">
    <cfRule type="containsText" dxfId="152" priority="1549" operator="containsText" text="À vélo">
      <formula>NOT(ISERROR(SEARCH("À vélo",B5)))</formula>
    </cfRule>
    <cfRule type="containsText" dxfId="151" priority="1550" operator="containsText" text="À pied">
      <formula>NOT(ISERROR(SEARCH("À pied",B5)))</formula>
    </cfRule>
    <cfRule type="containsText" dxfId="150" priority="1551" operator="containsText" text="En voiture">
      <formula>NOT(ISERROR(SEARCH("En voiture",B5)))</formula>
    </cfRule>
    <cfRule type="containsText" dxfId="149" priority="1553" operator="containsText" text="En autobus">
      <formula>NOT(ISERROR(SEARCH("En autobus",B5)))</formula>
    </cfRule>
  </conditionalFormatting>
  <conditionalFormatting sqref="C5">
    <cfRule type="expression" dxfId="148" priority="1538">
      <formula>C5="Université"</formula>
    </cfRule>
    <cfRule type="expression" dxfId="147" priority="1539">
      <formula>C5="Privé"</formula>
    </cfRule>
  </conditionalFormatting>
  <conditionalFormatting sqref="E5">
    <cfRule type="expression" dxfId="146" priority="1536">
      <formula>C5="Privé"</formula>
    </cfRule>
    <cfRule type="expression" dxfId="145" priority="1537">
      <formula>C5="Université"</formula>
    </cfRule>
  </conditionalFormatting>
  <conditionalFormatting sqref="E3">
    <cfRule type="expression" dxfId="144" priority="1534">
      <formula>C5="Université"</formula>
    </cfRule>
    <cfRule type="expression" dxfId="143" priority="1535">
      <formula>C5="Privé"</formula>
    </cfRule>
  </conditionalFormatting>
  <conditionalFormatting sqref="J10:J12">
    <cfRule type="expression" dxfId="34" priority="34">
      <formula>$J10="SF"</formula>
    </cfRule>
    <cfRule type="cellIs" dxfId="33" priority="35" operator="equal">
      <formula>"SF"</formula>
    </cfRule>
  </conditionalFormatting>
  <conditionalFormatting sqref="K10:K13">
    <cfRule type="expression" dxfId="32" priority="33">
      <formula>J10="SF"</formula>
    </cfRule>
  </conditionalFormatting>
  <conditionalFormatting sqref="J14:J16">
    <cfRule type="expression" dxfId="31" priority="31">
      <formula>$J14="SF"</formula>
    </cfRule>
    <cfRule type="cellIs" dxfId="30" priority="32" operator="equal">
      <formula>"SF"</formula>
    </cfRule>
  </conditionalFormatting>
  <conditionalFormatting sqref="K14:K17">
    <cfRule type="expression" dxfId="29" priority="30">
      <formula>J14="SF"</formula>
    </cfRule>
  </conditionalFormatting>
  <conditionalFormatting sqref="J18:J20">
    <cfRule type="expression" dxfId="28" priority="28">
      <formula>$J18="SF"</formula>
    </cfRule>
    <cfRule type="cellIs" dxfId="27" priority="29" operator="equal">
      <formula>"SF"</formula>
    </cfRule>
  </conditionalFormatting>
  <conditionalFormatting sqref="K18:K21">
    <cfRule type="expression" dxfId="26" priority="27">
      <formula>J18="SF"</formula>
    </cfRule>
  </conditionalFormatting>
  <conditionalFormatting sqref="J22:J24">
    <cfRule type="expression" dxfId="25" priority="25">
      <formula>$J22="SF"</formula>
    </cfRule>
    <cfRule type="cellIs" dxfId="24" priority="26" operator="equal">
      <formula>"SF"</formula>
    </cfRule>
  </conditionalFormatting>
  <conditionalFormatting sqref="K22:K25">
    <cfRule type="expression" dxfId="23" priority="24">
      <formula>J22="SF"</formula>
    </cfRule>
  </conditionalFormatting>
  <conditionalFormatting sqref="J26:J28">
    <cfRule type="expression" dxfId="22" priority="22">
      <formula>$J26="SF"</formula>
    </cfRule>
    <cfRule type="cellIs" dxfId="21" priority="23" operator="equal">
      <formula>"SF"</formula>
    </cfRule>
  </conditionalFormatting>
  <conditionalFormatting sqref="K26:K29">
    <cfRule type="expression" dxfId="20" priority="21">
      <formula>J26="SF"</formula>
    </cfRule>
  </conditionalFormatting>
  <conditionalFormatting sqref="J30:J32">
    <cfRule type="expression" dxfId="19" priority="19">
      <formula>$J30="SF"</formula>
    </cfRule>
    <cfRule type="cellIs" dxfId="18" priority="20" operator="equal">
      <formula>"SF"</formula>
    </cfRule>
  </conditionalFormatting>
  <conditionalFormatting sqref="K30:K33">
    <cfRule type="expression" dxfId="17" priority="18">
      <formula>J30="SF"</formula>
    </cfRule>
  </conditionalFormatting>
  <conditionalFormatting sqref="J34:J36">
    <cfRule type="expression" dxfId="16" priority="16">
      <formula>$J34="SF"</formula>
    </cfRule>
    <cfRule type="cellIs" dxfId="15" priority="17" operator="equal">
      <formula>"SF"</formula>
    </cfRule>
  </conditionalFormatting>
  <conditionalFormatting sqref="K34:K37">
    <cfRule type="expression" dxfId="14" priority="15">
      <formula>J34="SF"</formula>
    </cfRule>
  </conditionalFormatting>
  <conditionalFormatting sqref="J13">
    <cfRule type="expression" dxfId="13" priority="13">
      <formula>$J13="SF"</formula>
    </cfRule>
    <cfRule type="cellIs" dxfId="12" priority="14" operator="equal">
      <formula>"SF"</formula>
    </cfRule>
  </conditionalFormatting>
  <conditionalFormatting sqref="J17">
    <cfRule type="expression" dxfId="11" priority="11">
      <formula>$J17="SF"</formula>
    </cfRule>
    <cfRule type="cellIs" dxfId="10" priority="12" operator="equal">
      <formula>"SF"</formula>
    </cfRule>
  </conditionalFormatting>
  <conditionalFormatting sqref="J21">
    <cfRule type="expression" dxfId="9" priority="9">
      <formula>$J21="SF"</formula>
    </cfRule>
    <cfRule type="cellIs" dxfId="8" priority="10" operator="equal">
      <formula>"SF"</formula>
    </cfRule>
  </conditionalFormatting>
  <conditionalFormatting sqref="J25">
    <cfRule type="expression" dxfId="7" priority="7">
      <formula>$J25="SF"</formula>
    </cfRule>
    <cfRule type="cellIs" dxfId="6" priority="8" operator="equal">
      <formula>"SF"</formula>
    </cfRule>
  </conditionalFormatting>
  <conditionalFormatting sqref="J29">
    <cfRule type="expression" dxfId="5" priority="5">
      <formula>$J29="SF"</formula>
    </cfRule>
    <cfRule type="cellIs" dxfId="4" priority="6" operator="equal">
      <formula>"SF"</formula>
    </cfRule>
  </conditionalFormatting>
  <conditionalFormatting sqref="J33">
    <cfRule type="expression" dxfId="3" priority="3">
      <formula>$J33="SF"</formula>
    </cfRule>
    <cfRule type="cellIs" dxfId="2" priority="4" operator="equal">
      <formula>"SF"</formula>
    </cfRule>
  </conditionalFormatting>
  <conditionalFormatting sqref="J37">
    <cfRule type="expression" dxfId="1" priority="1">
      <formula>$J37="SF"</formula>
    </cfRule>
    <cfRule type="cellIs" dxfId="0" priority="2" operator="equal">
      <formula>"SF"</formula>
    </cfRule>
  </conditionalFormatting>
  <dataValidations count="2">
    <dataValidation type="list" allowBlank="1" showInputMessage="1" showErrorMessage="1" sqref="H5:I5" xr:uid="{54425C64-58C8-452B-9B66-3C259CAD86CF}">
      <formula1>Ville</formula1>
    </dataValidation>
    <dataValidation type="list" allowBlank="1" showInputMessage="1" sqref="E3" xr:uid="{0A0D06FB-9FFA-415C-8122-002B171A465F}">
      <formula1>INDIRECT(Institution)</formula1>
    </dataValidation>
  </dataValidations>
  <printOptions horizontalCentered="1" verticalCentered="1"/>
  <pageMargins left="7.874015748031496E-2" right="7.874015748031496E-2" top="0.19685039370078741" bottom="0" header="0" footer="0"/>
  <pageSetup paperSize="5" scale="62" orientation="landscape" r:id="rId1"/>
  <drawing r:id="rId2"/>
  <legacyDrawing r:id="rId3"/>
  <controls>
    <mc:AlternateContent xmlns:mc="http://schemas.openxmlformats.org/markup-compatibility/2006">
      <mc:Choice Requires="x14">
        <control shapeId="1045" r:id="rId4" name="Copier_coller_rapport">
          <controlPr defaultSize="0" autoLine="0" r:id="rId5">
            <anchor moveWithCells="1">
              <from>
                <xdr:col>17</xdr:col>
                <xdr:colOff>274320</xdr:colOff>
                <xdr:row>12</xdr:row>
                <xdr:rowOff>60960</xdr:rowOff>
              </from>
              <to>
                <xdr:col>19</xdr:col>
                <xdr:colOff>121920</xdr:colOff>
                <xdr:row>13</xdr:row>
                <xdr:rowOff>53340</xdr:rowOff>
              </to>
            </anchor>
          </controlPr>
        </control>
      </mc:Choice>
      <mc:Fallback>
        <control shapeId="1045" r:id="rId4" name="Copier_coller_rapport"/>
      </mc:Fallback>
    </mc:AlternateContent>
    <mc:AlternateContent xmlns:mc="http://schemas.openxmlformats.org/markup-compatibility/2006">
      <mc:Choice Requires="x14">
        <control shapeId="1044" r:id="rId6" name="Init">
          <controlPr defaultSize="0" autoFill="0" autoLine="0" altText="Init" r:id="rId7">
            <anchor moveWithCells="1">
              <from>
                <xdr:col>17</xdr:col>
                <xdr:colOff>259080</xdr:colOff>
                <xdr:row>8</xdr:row>
                <xdr:rowOff>137160</xdr:rowOff>
              </from>
              <to>
                <xdr:col>18</xdr:col>
                <xdr:colOff>937260</xdr:colOff>
                <xdr:row>9</xdr:row>
                <xdr:rowOff>266700</xdr:rowOff>
              </to>
            </anchor>
          </controlPr>
        </control>
      </mc:Choice>
      <mc:Fallback>
        <control shapeId="1044" r:id="rId6" name="Init"/>
      </mc:Fallback>
    </mc:AlternateContent>
    <mc:AlternateContent xmlns:mc="http://schemas.openxmlformats.org/markup-compatibility/2006">
      <mc:Choice Requires="x14">
        <control shapeId="1037" r:id="rId8" name="Spinner 13">
          <controlPr defaultSize="0" autoPict="0" macro="[0]!Compteur13_QuandChangement">
            <anchor moveWithCells="1" sizeWithCells="1">
              <from>
                <xdr:col>17</xdr:col>
                <xdr:colOff>22860</xdr:colOff>
                <xdr:row>2</xdr:row>
                <xdr:rowOff>198120</xdr:rowOff>
              </from>
              <to>
                <xdr:col>17</xdr:col>
                <xdr:colOff>266700</xdr:colOff>
                <xdr:row>6</xdr:row>
                <xdr:rowOff>38100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FD3F61CA-49B6-48FC-A808-3312CC467A1A}">
          <x14:formula1>
            <xm:f>Support!$W$10:$X$10</xm:f>
          </x14:formula1>
          <xm:sqref>H3</xm:sqref>
        </x14:dataValidation>
        <x14:dataValidation type="list" allowBlank="1" showInputMessage="1" showErrorMessage="1" xr:uid="{911B7294-9489-4ACB-BDE8-560940D22D54}">
          <x14:formula1>
            <xm:f>Distance!$D$32:$D$35</xm:f>
          </x14:formula1>
          <xm:sqref>B5</xm:sqref>
        </x14:dataValidation>
        <x14:dataValidation type="list" showInputMessage="1" showErrorMessage="1" xr:uid="{09C11458-62D3-4008-9F66-D58AFA2AFA6F}">
          <x14:formula1>
            <xm:f>'C:\Users\legad\Desktop\Rapport de dépenses\[Rapport_dépenses_MHP_D.xlsm]Distance'!#REF!</xm:f>
          </x14:formula1>
          <xm:sqref>I3</xm:sqref>
        </x14:dataValidation>
        <x14:dataValidation type="list" allowBlank="1" showInputMessage="1" xr:uid="{505673B4-950B-474E-9D5C-603A3D83C9D6}">
          <x14:formula1>
            <xm:f>Support!$Z$5:$Z$21</xm:f>
          </x14:formula1>
          <xm:sqref>E5</xm:sqref>
        </x14:dataValidation>
        <x14:dataValidation type="list" allowBlank="1" showInputMessage="1" showErrorMessage="1" xr:uid="{273E3566-4862-48EC-BF3C-82B507B92BC0}">
          <x14:formula1>
            <xm:f>Distance!$B$16:$B$20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rgb="FFFF66CC"/>
  </sheetPr>
  <dimension ref="A1:L142"/>
  <sheetViews>
    <sheetView showZeros="0" topLeftCell="A9" zoomScale="85" zoomScaleNormal="85" workbookViewId="0">
      <selection activeCell="C2" sqref="C2"/>
    </sheetView>
  </sheetViews>
  <sheetFormatPr baseColWidth="10" defaultColWidth="11" defaultRowHeight="18" x14ac:dyDescent="0.35"/>
  <cols>
    <col min="1" max="1" width="11" style="22"/>
    <col min="2" max="2" width="18.5" style="22" customWidth="1"/>
    <col min="3" max="5" width="25.09765625" style="22" customWidth="1"/>
    <col min="6" max="6" width="29.09765625" style="22" customWidth="1"/>
    <col min="7" max="7" width="45.69921875" style="22" customWidth="1"/>
    <col min="8" max="8" width="21.3984375" style="22" customWidth="1"/>
    <col min="9" max="9" width="12.8984375" style="24" customWidth="1"/>
    <col min="10" max="10" width="12.69921875" style="22" bestFit="1" customWidth="1"/>
    <col min="11" max="13" width="11.5" style="22" bestFit="1" customWidth="1"/>
    <col min="14" max="16384" width="11" style="22"/>
  </cols>
  <sheetData>
    <row r="1" spans="1:11" x14ac:dyDescent="0.35">
      <c r="A1" s="83" t="s">
        <v>4</v>
      </c>
    </row>
    <row r="6" spans="1:11" ht="18.600000000000001" thickBot="1" x14ac:dyDescent="0.4"/>
    <row r="7" spans="1:11" ht="19.2" thickTop="1" thickBot="1" x14ac:dyDescent="0.4">
      <c r="B7" s="197" t="s">
        <v>63</v>
      </c>
      <c r="C7" s="199" t="s">
        <v>64</v>
      </c>
      <c r="D7" s="200" t="s">
        <v>65</v>
      </c>
      <c r="E7" s="201" t="s">
        <v>66</v>
      </c>
      <c r="F7" s="198" t="s">
        <v>67</v>
      </c>
      <c r="G7" s="202" t="s">
        <v>68</v>
      </c>
      <c r="H7" s="24"/>
      <c r="I7" s="22"/>
    </row>
    <row r="8" spans="1:11" ht="18.600000000000001" thickTop="1" x14ac:dyDescent="0.35">
      <c r="B8" s="387">
        <v>45437</v>
      </c>
      <c r="C8" s="354"/>
      <c r="D8" s="228"/>
      <c r="E8" s="230"/>
      <c r="F8" s="227"/>
      <c r="G8" s="203"/>
      <c r="H8" s="24"/>
      <c r="J8" s="24"/>
    </row>
    <row r="9" spans="1:11" x14ac:dyDescent="0.35">
      <c r="B9" s="388">
        <f t="shared" ref="B9:B51" si="0">B8+7</f>
        <v>45444</v>
      </c>
      <c r="C9" s="355" t="s">
        <v>69</v>
      </c>
      <c r="D9" s="191"/>
      <c r="E9" s="192"/>
      <c r="F9" s="222"/>
      <c r="G9" s="204"/>
      <c r="H9" s="24"/>
    </row>
    <row r="10" spans="1:11" x14ac:dyDescent="0.35">
      <c r="B10" s="388">
        <f t="shared" si="0"/>
        <v>45451</v>
      </c>
      <c r="C10" s="355" t="s">
        <v>69</v>
      </c>
      <c r="D10" s="189"/>
      <c r="E10" s="190"/>
      <c r="F10" s="222"/>
      <c r="G10" s="204"/>
      <c r="H10" s="24"/>
    </row>
    <row r="11" spans="1:11" x14ac:dyDescent="0.35">
      <c r="B11" s="388">
        <f t="shared" si="0"/>
        <v>45458</v>
      </c>
      <c r="C11" s="355" t="s">
        <v>69</v>
      </c>
      <c r="D11" s="191"/>
      <c r="E11" s="192" t="str">
        <f t="shared" ref="E11:E43" si="1">IFERROR(IF(D11="","",C11-D11),"Som. Remb. E")</f>
        <v/>
      </c>
      <c r="F11" s="222"/>
      <c r="G11" s="204"/>
      <c r="H11" s="24"/>
    </row>
    <row r="12" spans="1:11" x14ac:dyDescent="0.35">
      <c r="B12" s="388">
        <f t="shared" si="0"/>
        <v>45465</v>
      </c>
      <c r="C12" s="355" t="s">
        <v>69</v>
      </c>
      <c r="D12" s="191"/>
      <c r="E12" s="231" t="str">
        <f t="shared" si="1"/>
        <v/>
      </c>
      <c r="F12" s="222"/>
      <c r="G12" s="204"/>
      <c r="H12" s="24"/>
      <c r="J12" s="24"/>
      <c r="K12" s="24"/>
    </row>
    <row r="13" spans="1:11" x14ac:dyDescent="0.35">
      <c r="B13" s="388">
        <f t="shared" si="0"/>
        <v>45472</v>
      </c>
      <c r="C13" s="355" t="s">
        <v>69</v>
      </c>
      <c r="D13" s="191"/>
      <c r="E13" s="192" t="str">
        <f t="shared" si="1"/>
        <v/>
      </c>
      <c r="F13" s="222"/>
      <c r="G13" s="204"/>
      <c r="H13" s="196"/>
      <c r="J13" s="24"/>
      <c r="K13" s="24"/>
    </row>
    <row r="14" spans="1:11" x14ac:dyDescent="0.35">
      <c r="B14" s="388">
        <f t="shared" ref="B14" si="2">B13+7</f>
        <v>45479</v>
      </c>
      <c r="C14" s="355" t="s">
        <v>69</v>
      </c>
      <c r="D14" s="191"/>
      <c r="E14" s="192" t="str">
        <f>IFERROR(IF(D14="","",D14-C14),"Som. Remb. E")</f>
        <v/>
      </c>
      <c r="F14" s="222"/>
      <c r="G14" s="205"/>
      <c r="H14" s="24"/>
      <c r="J14" s="24"/>
      <c r="K14" s="24"/>
    </row>
    <row r="15" spans="1:11" x14ac:dyDescent="0.35">
      <c r="B15" s="388">
        <f t="shared" si="0"/>
        <v>45486</v>
      </c>
      <c r="C15" s="355" t="s">
        <v>69</v>
      </c>
      <c r="D15" s="191"/>
      <c r="E15" s="192" t="str">
        <f t="shared" si="1"/>
        <v/>
      </c>
      <c r="F15" s="222"/>
      <c r="G15" s="204"/>
      <c r="H15" s="24"/>
      <c r="J15" s="24"/>
      <c r="K15" s="24"/>
    </row>
    <row r="16" spans="1:11" x14ac:dyDescent="0.35">
      <c r="B16" s="388">
        <f t="shared" si="0"/>
        <v>45493</v>
      </c>
      <c r="C16" s="355" t="s">
        <v>69</v>
      </c>
      <c r="D16" s="191"/>
      <c r="E16" s="192" t="str">
        <f t="shared" si="1"/>
        <v/>
      </c>
      <c r="F16" s="222"/>
      <c r="G16" s="204"/>
      <c r="H16" s="24"/>
      <c r="J16" s="24"/>
      <c r="K16" s="24"/>
    </row>
    <row r="17" spans="2:11" x14ac:dyDescent="0.35">
      <c r="B17" s="388">
        <f t="shared" si="0"/>
        <v>45500</v>
      </c>
      <c r="C17" s="355" t="s">
        <v>69</v>
      </c>
      <c r="D17" s="191"/>
      <c r="E17" s="192" t="str">
        <f t="shared" si="1"/>
        <v/>
      </c>
      <c r="F17" s="222"/>
      <c r="G17" s="204"/>
      <c r="H17" s="24"/>
      <c r="J17" s="24"/>
      <c r="K17" s="24"/>
    </row>
    <row r="18" spans="2:11" x14ac:dyDescent="0.35">
      <c r="B18" s="388">
        <f t="shared" si="0"/>
        <v>45507</v>
      </c>
      <c r="C18" s="355" t="s">
        <v>69</v>
      </c>
      <c r="D18" s="191"/>
      <c r="E18" s="192" t="str">
        <f t="shared" si="1"/>
        <v/>
      </c>
      <c r="F18" s="222"/>
      <c r="G18" s="204"/>
      <c r="H18" s="24"/>
      <c r="J18" s="24"/>
      <c r="K18" s="24"/>
    </row>
    <row r="19" spans="2:11" x14ac:dyDescent="0.35">
      <c r="B19" s="388">
        <f t="shared" si="0"/>
        <v>45514</v>
      </c>
      <c r="C19" s="355" t="s">
        <v>69</v>
      </c>
      <c r="D19" s="191"/>
      <c r="E19" s="192" t="str">
        <f t="shared" si="1"/>
        <v/>
      </c>
      <c r="F19" s="222"/>
      <c r="G19" s="204"/>
      <c r="H19" s="24"/>
      <c r="J19" s="24"/>
      <c r="K19" s="24"/>
    </row>
    <row r="20" spans="2:11" x14ac:dyDescent="0.35">
      <c r="B20" s="388">
        <f t="shared" si="0"/>
        <v>45521</v>
      </c>
      <c r="C20" s="355" t="s">
        <v>69</v>
      </c>
      <c r="D20" s="191"/>
      <c r="E20" s="192" t="str">
        <f t="shared" si="1"/>
        <v/>
      </c>
      <c r="F20" s="222"/>
      <c r="G20" s="205"/>
      <c r="H20" s="24"/>
      <c r="J20" s="24"/>
      <c r="K20" s="24"/>
    </row>
    <row r="21" spans="2:11" x14ac:dyDescent="0.35">
      <c r="B21" s="388">
        <f t="shared" si="0"/>
        <v>45528</v>
      </c>
      <c r="C21" s="355" t="s">
        <v>69</v>
      </c>
      <c r="D21" s="191"/>
      <c r="E21" s="192" t="str">
        <f t="shared" si="1"/>
        <v/>
      </c>
      <c r="F21" s="222"/>
      <c r="G21" s="204"/>
      <c r="H21" s="24"/>
      <c r="J21" s="24"/>
      <c r="K21" s="24"/>
    </row>
    <row r="22" spans="2:11" x14ac:dyDescent="0.35">
      <c r="B22" s="388">
        <f t="shared" si="0"/>
        <v>45535</v>
      </c>
      <c r="C22" s="355" t="s">
        <v>69</v>
      </c>
      <c r="D22" s="191"/>
      <c r="E22" s="192" t="str">
        <f t="shared" si="1"/>
        <v/>
      </c>
      <c r="F22" s="222"/>
      <c r="G22" s="204"/>
      <c r="H22" s="24"/>
      <c r="J22" s="24"/>
      <c r="K22" s="24"/>
    </row>
    <row r="23" spans="2:11" x14ac:dyDescent="0.35">
      <c r="B23" s="388">
        <f t="shared" si="0"/>
        <v>45542</v>
      </c>
      <c r="C23" s="355" t="s">
        <v>69</v>
      </c>
      <c r="D23" s="191"/>
      <c r="E23" s="192" t="str">
        <f t="shared" si="1"/>
        <v/>
      </c>
      <c r="F23" s="222"/>
      <c r="G23" s="204"/>
      <c r="H23" s="24"/>
      <c r="J23" s="24"/>
      <c r="K23" s="24"/>
    </row>
    <row r="24" spans="2:11" x14ac:dyDescent="0.35">
      <c r="B24" s="388">
        <f t="shared" si="0"/>
        <v>45549</v>
      </c>
      <c r="C24" s="355" t="s">
        <v>69</v>
      </c>
      <c r="D24" s="191"/>
      <c r="E24" s="192" t="str">
        <f t="shared" si="1"/>
        <v/>
      </c>
      <c r="F24" s="222"/>
      <c r="G24" s="204"/>
      <c r="H24" s="24"/>
      <c r="J24" s="24"/>
      <c r="K24" s="24"/>
    </row>
    <row r="25" spans="2:11" x14ac:dyDescent="0.35">
      <c r="B25" s="388">
        <f t="shared" si="0"/>
        <v>45556</v>
      </c>
      <c r="C25" s="355" t="s">
        <v>69</v>
      </c>
      <c r="D25" s="191"/>
      <c r="E25" s="192" t="str">
        <f t="shared" si="1"/>
        <v/>
      </c>
      <c r="F25" s="222"/>
      <c r="G25" s="204"/>
      <c r="H25" s="24"/>
      <c r="J25" s="24"/>
      <c r="K25" s="24"/>
    </row>
    <row r="26" spans="2:11" x14ac:dyDescent="0.35">
      <c r="B26" s="388">
        <f t="shared" si="0"/>
        <v>45563</v>
      </c>
      <c r="C26" s="355" t="s">
        <v>69</v>
      </c>
      <c r="D26" s="191"/>
      <c r="E26" s="192" t="str">
        <f t="shared" si="1"/>
        <v/>
      </c>
      <c r="F26" s="222"/>
      <c r="G26" s="204"/>
      <c r="H26" s="24"/>
    </row>
    <row r="27" spans="2:11" x14ac:dyDescent="0.35">
      <c r="B27" s="388">
        <f t="shared" si="0"/>
        <v>45570</v>
      </c>
      <c r="C27" s="355" t="s">
        <v>69</v>
      </c>
      <c r="D27" s="191"/>
      <c r="E27" s="192" t="str">
        <f t="shared" si="1"/>
        <v/>
      </c>
      <c r="F27" s="222"/>
      <c r="G27" s="204"/>
      <c r="H27" s="24"/>
    </row>
    <row r="28" spans="2:11" x14ac:dyDescent="0.35">
      <c r="B28" s="388">
        <f t="shared" si="0"/>
        <v>45577</v>
      </c>
      <c r="C28" s="355" t="s">
        <v>69</v>
      </c>
      <c r="D28" s="191"/>
      <c r="E28" s="192" t="str">
        <f t="shared" si="1"/>
        <v/>
      </c>
      <c r="F28" s="222"/>
      <c r="G28" s="204"/>
      <c r="H28" s="24"/>
    </row>
    <row r="29" spans="2:11" x14ac:dyDescent="0.35">
      <c r="B29" s="388">
        <f t="shared" si="0"/>
        <v>45584</v>
      </c>
      <c r="C29" s="355" t="s">
        <v>69</v>
      </c>
      <c r="D29" s="191"/>
      <c r="E29" s="192" t="str">
        <f t="shared" si="1"/>
        <v/>
      </c>
      <c r="F29" s="222"/>
      <c r="G29" s="204"/>
      <c r="H29" s="24"/>
    </row>
    <row r="30" spans="2:11" x14ac:dyDescent="0.35">
      <c r="B30" s="388">
        <f t="shared" si="0"/>
        <v>45591</v>
      </c>
      <c r="C30" s="355" t="s">
        <v>69</v>
      </c>
      <c r="D30" s="191"/>
      <c r="E30" s="192" t="str">
        <f t="shared" si="1"/>
        <v/>
      </c>
      <c r="F30" s="222"/>
      <c r="G30" s="204"/>
    </row>
    <row r="31" spans="2:11" x14ac:dyDescent="0.35">
      <c r="B31" s="388">
        <f t="shared" si="0"/>
        <v>45598</v>
      </c>
      <c r="C31" s="355" t="s">
        <v>69</v>
      </c>
      <c r="D31" s="191"/>
      <c r="E31" s="192" t="str">
        <f t="shared" si="1"/>
        <v/>
      </c>
      <c r="F31" s="222"/>
      <c r="G31" s="204"/>
    </row>
    <row r="32" spans="2:11" x14ac:dyDescent="0.35">
      <c r="B32" s="388">
        <f t="shared" si="0"/>
        <v>45605</v>
      </c>
      <c r="C32" s="355" t="s">
        <v>69</v>
      </c>
      <c r="D32" s="191"/>
      <c r="E32" s="192" t="str">
        <f t="shared" si="1"/>
        <v/>
      </c>
      <c r="F32" s="222"/>
      <c r="G32" s="204"/>
    </row>
    <row r="33" spans="2:11" x14ac:dyDescent="0.35">
      <c r="B33" s="388">
        <f t="shared" si="0"/>
        <v>45612</v>
      </c>
      <c r="C33" s="355" t="s">
        <v>69</v>
      </c>
      <c r="D33" s="191"/>
      <c r="E33" s="192" t="str">
        <f t="shared" si="1"/>
        <v/>
      </c>
      <c r="F33" s="222"/>
      <c r="G33" s="204"/>
      <c r="J33" s="24"/>
    </row>
    <row r="34" spans="2:11" x14ac:dyDescent="0.35">
      <c r="B34" s="388">
        <f t="shared" si="0"/>
        <v>45619</v>
      </c>
      <c r="C34" s="355" t="s">
        <v>69</v>
      </c>
      <c r="D34" s="191"/>
      <c r="E34" s="192" t="str">
        <f t="shared" si="1"/>
        <v/>
      </c>
      <c r="F34" s="222"/>
      <c r="G34" s="204"/>
    </row>
    <row r="35" spans="2:11" x14ac:dyDescent="0.35">
      <c r="B35" s="388">
        <f t="shared" si="0"/>
        <v>45626</v>
      </c>
      <c r="C35" s="355" t="s">
        <v>69</v>
      </c>
      <c r="D35" s="191"/>
      <c r="E35" s="192" t="str">
        <f t="shared" si="1"/>
        <v/>
      </c>
      <c r="F35" s="222"/>
      <c r="G35" s="204"/>
      <c r="J35" s="24"/>
      <c r="K35" s="24"/>
    </row>
    <row r="36" spans="2:11" x14ac:dyDescent="0.35">
      <c r="B36" s="388">
        <f t="shared" si="0"/>
        <v>45633</v>
      </c>
      <c r="C36" s="355" t="s">
        <v>69</v>
      </c>
      <c r="D36" s="191"/>
      <c r="E36" s="192" t="str">
        <f t="shared" si="1"/>
        <v/>
      </c>
      <c r="F36" s="222"/>
      <c r="G36" s="204"/>
    </row>
    <row r="37" spans="2:11" x14ac:dyDescent="0.35">
      <c r="B37" s="388">
        <f t="shared" si="0"/>
        <v>45640</v>
      </c>
      <c r="C37" s="355" t="s">
        <v>69</v>
      </c>
      <c r="D37" s="191"/>
      <c r="E37" s="192" t="str">
        <f t="shared" si="1"/>
        <v/>
      </c>
      <c r="F37" s="223"/>
      <c r="G37" s="204"/>
      <c r="J37" s="24"/>
    </row>
    <row r="38" spans="2:11" x14ac:dyDescent="0.35">
      <c r="B38" s="388">
        <f t="shared" si="0"/>
        <v>45647</v>
      </c>
      <c r="C38" s="355" t="s">
        <v>69</v>
      </c>
      <c r="D38" s="191"/>
      <c r="E38" s="192" t="str">
        <f t="shared" si="1"/>
        <v/>
      </c>
      <c r="F38" s="222"/>
      <c r="G38" s="204"/>
    </row>
    <row r="39" spans="2:11" x14ac:dyDescent="0.35">
      <c r="B39" s="388">
        <f t="shared" si="0"/>
        <v>45654</v>
      </c>
      <c r="C39" s="355" t="s">
        <v>69</v>
      </c>
      <c r="D39" s="191"/>
      <c r="E39" s="192" t="str">
        <f t="shared" si="1"/>
        <v/>
      </c>
      <c r="F39" s="222"/>
      <c r="G39" s="204"/>
    </row>
    <row r="40" spans="2:11" x14ac:dyDescent="0.35">
      <c r="B40" s="388">
        <f t="shared" si="0"/>
        <v>45661</v>
      </c>
      <c r="C40" s="355" t="s">
        <v>69</v>
      </c>
      <c r="D40" s="191"/>
      <c r="E40" s="192" t="str">
        <f t="shared" si="1"/>
        <v/>
      </c>
      <c r="F40" s="222"/>
      <c r="G40" s="204"/>
      <c r="H40" s="24"/>
      <c r="J40" s="24"/>
    </row>
    <row r="41" spans="2:11" x14ac:dyDescent="0.35">
      <c r="B41" s="388">
        <f t="shared" si="0"/>
        <v>45668</v>
      </c>
      <c r="C41" s="355" t="s">
        <v>69</v>
      </c>
      <c r="D41" s="191"/>
      <c r="E41" s="192" t="str">
        <f t="shared" si="1"/>
        <v/>
      </c>
      <c r="F41" s="222"/>
      <c r="G41" s="204"/>
    </row>
    <row r="42" spans="2:11" x14ac:dyDescent="0.35">
      <c r="B42" s="388">
        <f t="shared" si="0"/>
        <v>45675</v>
      </c>
      <c r="C42" s="355" t="s">
        <v>69</v>
      </c>
      <c r="D42" s="191"/>
      <c r="E42" s="192" t="str">
        <f t="shared" si="1"/>
        <v/>
      </c>
      <c r="F42" s="222"/>
      <c r="G42" s="204"/>
      <c r="H42" s="24"/>
    </row>
    <row r="43" spans="2:11" x14ac:dyDescent="0.35">
      <c r="B43" s="388">
        <f t="shared" si="0"/>
        <v>45682</v>
      </c>
      <c r="C43" s="355" t="s">
        <v>69</v>
      </c>
      <c r="D43" s="191"/>
      <c r="E43" s="192" t="str">
        <f t="shared" si="1"/>
        <v/>
      </c>
      <c r="F43" s="222"/>
      <c r="G43" s="204"/>
      <c r="H43" s="24"/>
    </row>
    <row r="44" spans="2:11" x14ac:dyDescent="0.35">
      <c r="B44" s="388">
        <f t="shared" si="0"/>
        <v>45689</v>
      </c>
      <c r="C44" s="355" t="s">
        <v>69</v>
      </c>
      <c r="D44" s="191"/>
      <c r="E44" s="192" t="str">
        <f>IFERROR(IF(D44="","",C44-D44),"Som. Remb. E")</f>
        <v/>
      </c>
      <c r="F44" s="222"/>
      <c r="G44" s="204"/>
      <c r="H44" s="24"/>
    </row>
    <row r="45" spans="2:11" x14ac:dyDescent="0.35">
      <c r="B45" s="388">
        <f t="shared" si="0"/>
        <v>45696</v>
      </c>
      <c r="C45" s="355" t="s">
        <v>69</v>
      </c>
      <c r="D45" s="229"/>
      <c r="E45" s="192" t="str">
        <f>IFERROR(IF(D45="","",C45-D45),"Som. Remb. E")</f>
        <v/>
      </c>
      <c r="F45" s="222"/>
      <c r="G45" s="204"/>
      <c r="H45" s="24"/>
    </row>
    <row r="46" spans="2:11" x14ac:dyDescent="0.35">
      <c r="B46" s="388">
        <f t="shared" si="0"/>
        <v>45703</v>
      </c>
      <c r="C46" s="355" t="s">
        <v>69</v>
      </c>
      <c r="D46" s="191"/>
      <c r="E46" s="192" t="str">
        <f t="shared" ref="E46:E64" si="3">IFERROR(IF(D46="","",C46-D46),"Som. Remb. E")</f>
        <v/>
      </c>
      <c r="F46" s="222"/>
      <c r="G46" s="204"/>
      <c r="H46" s="24"/>
      <c r="J46" s="24"/>
      <c r="K46" s="24"/>
    </row>
    <row r="47" spans="2:11" x14ac:dyDescent="0.35">
      <c r="B47" s="388">
        <f t="shared" si="0"/>
        <v>45710</v>
      </c>
      <c r="C47" s="355" t="s">
        <v>69</v>
      </c>
      <c r="D47" s="191"/>
      <c r="E47" s="192" t="str">
        <f t="shared" si="3"/>
        <v/>
      </c>
      <c r="F47" s="222"/>
      <c r="G47" s="204"/>
      <c r="H47" s="24"/>
      <c r="I47" s="22"/>
      <c r="J47" s="24"/>
      <c r="K47" s="24"/>
    </row>
    <row r="48" spans="2:11" x14ac:dyDescent="0.35">
      <c r="B48" s="388">
        <f t="shared" si="0"/>
        <v>45717</v>
      </c>
      <c r="C48" s="355" t="s">
        <v>69</v>
      </c>
      <c r="D48" s="191"/>
      <c r="E48" s="192" t="str">
        <f t="shared" si="3"/>
        <v/>
      </c>
      <c r="F48" s="222"/>
      <c r="G48" s="204"/>
      <c r="H48" s="24"/>
      <c r="J48" s="24"/>
      <c r="K48" s="24"/>
    </row>
    <row r="49" spans="2:12" x14ac:dyDescent="0.35">
      <c r="B49" s="388">
        <f t="shared" si="0"/>
        <v>45724</v>
      </c>
      <c r="C49" s="355" t="s">
        <v>69</v>
      </c>
      <c r="D49" s="191"/>
      <c r="E49" s="192" t="str">
        <f t="shared" si="3"/>
        <v/>
      </c>
      <c r="F49" s="222"/>
      <c r="G49" s="204"/>
      <c r="H49" s="24"/>
      <c r="J49" s="24"/>
      <c r="K49" s="24"/>
    </row>
    <row r="50" spans="2:12" x14ac:dyDescent="0.35">
      <c r="B50" s="388">
        <f t="shared" si="0"/>
        <v>45731</v>
      </c>
      <c r="C50" s="355" t="s">
        <v>69</v>
      </c>
      <c r="D50" s="191"/>
      <c r="E50" s="192" t="str">
        <f t="shared" si="3"/>
        <v/>
      </c>
      <c r="F50" s="222"/>
      <c r="G50" s="204"/>
      <c r="H50" s="24"/>
      <c r="J50" s="24"/>
      <c r="K50" s="24"/>
    </row>
    <row r="51" spans="2:12" x14ac:dyDescent="0.35">
      <c r="B51" s="388">
        <f t="shared" si="0"/>
        <v>45738</v>
      </c>
      <c r="C51" s="355" t="s">
        <v>69</v>
      </c>
      <c r="D51" s="191"/>
      <c r="E51" s="192" t="str">
        <f t="shared" si="3"/>
        <v/>
      </c>
      <c r="F51" s="222"/>
      <c r="G51" s="204"/>
      <c r="H51" s="24"/>
      <c r="J51" s="24"/>
      <c r="K51" s="24"/>
    </row>
    <row r="52" spans="2:12" x14ac:dyDescent="0.35">
      <c r="B52" s="388">
        <f t="shared" ref="B52:B64" si="4">B51+7</f>
        <v>45745</v>
      </c>
      <c r="C52" s="355"/>
      <c r="D52" s="191"/>
      <c r="E52" s="192" t="str">
        <f t="shared" ref="E52:E57" si="5">IFERROR(IF(D52="","",C52-D52),"Som. Remb. E")</f>
        <v/>
      </c>
      <c r="F52" s="222"/>
      <c r="G52" s="204"/>
      <c r="H52" s="24"/>
      <c r="J52" s="24"/>
      <c r="K52" s="24"/>
    </row>
    <row r="53" spans="2:12" x14ac:dyDescent="0.35">
      <c r="B53" s="388">
        <f t="shared" si="4"/>
        <v>45752</v>
      </c>
      <c r="C53" s="355"/>
      <c r="D53" s="191"/>
      <c r="E53" s="192" t="str">
        <f t="shared" si="5"/>
        <v/>
      </c>
      <c r="F53" s="222"/>
      <c r="G53" s="204"/>
      <c r="H53" s="24"/>
      <c r="J53" s="24"/>
      <c r="K53" s="24"/>
    </row>
    <row r="54" spans="2:12" x14ac:dyDescent="0.35">
      <c r="B54" s="388">
        <f t="shared" si="4"/>
        <v>45759</v>
      </c>
      <c r="C54" s="355"/>
      <c r="D54" s="191"/>
      <c r="E54" s="192" t="str">
        <f t="shared" si="5"/>
        <v/>
      </c>
      <c r="F54" s="222"/>
      <c r="G54" s="204"/>
      <c r="H54" s="24"/>
      <c r="J54" s="24"/>
      <c r="K54" s="24"/>
    </row>
    <row r="55" spans="2:12" x14ac:dyDescent="0.35">
      <c r="B55" s="388">
        <f t="shared" si="4"/>
        <v>45766</v>
      </c>
      <c r="C55" s="355"/>
      <c r="D55" s="191"/>
      <c r="E55" s="192" t="str">
        <f t="shared" si="5"/>
        <v/>
      </c>
      <c r="F55" s="222"/>
      <c r="G55" s="204"/>
      <c r="H55" s="24"/>
      <c r="J55" s="24"/>
      <c r="K55" s="24"/>
    </row>
    <row r="56" spans="2:12" x14ac:dyDescent="0.35">
      <c r="B56" s="388">
        <f t="shared" si="4"/>
        <v>45773</v>
      </c>
      <c r="C56" s="355"/>
      <c r="D56" s="191"/>
      <c r="E56" s="192" t="str">
        <f t="shared" si="5"/>
        <v/>
      </c>
      <c r="F56" s="222"/>
      <c r="G56" s="204"/>
      <c r="H56" s="24"/>
      <c r="J56" s="24"/>
      <c r="K56" s="24"/>
    </row>
    <row r="57" spans="2:12" x14ac:dyDescent="0.35">
      <c r="B57" s="388">
        <f t="shared" si="4"/>
        <v>45780</v>
      </c>
      <c r="C57" s="355"/>
      <c r="D57" s="191"/>
      <c r="E57" s="192" t="str">
        <f t="shared" si="5"/>
        <v/>
      </c>
      <c r="F57" s="222"/>
      <c r="G57" s="204"/>
      <c r="H57" s="24"/>
      <c r="J57" s="24"/>
      <c r="K57" s="24"/>
    </row>
    <row r="58" spans="2:12" x14ac:dyDescent="0.35">
      <c r="B58" s="388">
        <f t="shared" si="4"/>
        <v>45787</v>
      </c>
      <c r="C58" s="355" t="s">
        <v>69</v>
      </c>
      <c r="D58" s="191"/>
      <c r="E58" s="192" t="str">
        <f t="shared" ref="E58:E61" si="6">IFERROR(IF(D58="","",C58-D58),"Som. Remb. E")</f>
        <v/>
      </c>
      <c r="F58" s="222"/>
      <c r="G58" s="204"/>
      <c r="H58" s="24"/>
      <c r="J58" s="24"/>
      <c r="K58" s="24"/>
    </row>
    <row r="59" spans="2:12" x14ac:dyDescent="0.35">
      <c r="B59" s="388">
        <f t="shared" si="4"/>
        <v>45794</v>
      </c>
      <c r="C59" s="355" t="s">
        <v>69</v>
      </c>
      <c r="D59" s="191"/>
      <c r="E59" s="192" t="str">
        <f t="shared" si="6"/>
        <v/>
      </c>
      <c r="F59" s="222"/>
      <c r="G59" s="204"/>
      <c r="J59" s="24"/>
      <c r="K59" s="24"/>
      <c r="L59" s="24"/>
    </row>
    <row r="60" spans="2:12" x14ac:dyDescent="0.35">
      <c r="B60" s="388">
        <f t="shared" si="4"/>
        <v>45801</v>
      </c>
      <c r="C60" s="355" t="s">
        <v>69</v>
      </c>
      <c r="D60" s="191"/>
      <c r="E60" s="192" t="str">
        <f t="shared" si="6"/>
        <v/>
      </c>
      <c r="F60" s="222"/>
      <c r="G60" s="204"/>
    </row>
    <row r="61" spans="2:12" x14ac:dyDescent="0.35">
      <c r="B61" s="388">
        <f t="shared" si="4"/>
        <v>45808</v>
      </c>
      <c r="C61" s="355" t="s">
        <v>69</v>
      </c>
      <c r="D61" s="191"/>
      <c r="E61" s="192" t="str">
        <f t="shared" si="6"/>
        <v/>
      </c>
      <c r="F61" s="222"/>
      <c r="G61" s="204"/>
      <c r="I61" s="22"/>
    </row>
    <row r="62" spans="2:12" x14ac:dyDescent="0.35">
      <c r="B62" s="388">
        <f t="shared" si="4"/>
        <v>45815</v>
      </c>
      <c r="C62" s="355" t="s">
        <v>69</v>
      </c>
      <c r="D62" s="191"/>
      <c r="E62" s="192" t="str">
        <f t="shared" si="3"/>
        <v/>
      </c>
      <c r="F62" s="222"/>
      <c r="G62" s="204"/>
      <c r="I62" s="22"/>
    </row>
    <row r="63" spans="2:12" x14ac:dyDescent="0.35">
      <c r="B63" s="388">
        <f t="shared" si="4"/>
        <v>45822</v>
      </c>
      <c r="C63" s="355" t="s">
        <v>69</v>
      </c>
      <c r="D63" s="191"/>
      <c r="E63" s="192" t="str">
        <f t="shared" ref="E63" si="7">IFERROR(IF(D63="","",C63-D63),"Som. Remb. E")</f>
        <v/>
      </c>
      <c r="F63" s="222"/>
      <c r="G63" s="204"/>
      <c r="I63" s="22"/>
    </row>
    <row r="64" spans="2:12" ht="18.600000000000001" thickBot="1" x14ac:dyDescent="0.4">
      <c r="B64" s="389">
        <f t="shared" si="4"/>
        <v>45829</v>
      </c>
      <c r="C64" s="356" t="s">
        <v>69</v>
      </c>
      <c r="D64" s="193"/>
      <c r="E64" s="194" t="str">
        <f t="shared" si="3"/>
        <v/>
      </c>
      <c r="F64" s="224"/>
      <c r="G64" s="206"/>
      <c r="I64" s="22"/>
    </row>
    <row r="65" spans="2:9" ht="18.600000000000001" thickTop="1" x14ac:dyDescent="0.35">
      <c r="B65" s="79"/>
      <c r="I65" s="22"/>
    </row>
    <row r="66" spans="2:9" x14ac:dyDescent="0.35">
      <c r="B66" s="79"/>
      <c r="D66" s="24"/>
      <c r="E66" s="24"/>
      <c r="I66" s="22"/>
    </row>
    <row r="67" spans="2:9" x14ac:dyDescent="0.35">
      <c r="I67" s="22"/>
    </row>
    <row r="68" spans="2:9" x14ac:dyDescent="0.35">
      <c r="I68" s="22"/>
    </row>
    <row r="69" spans="2:9" x14ac:dyDescent="0.35">
      <c r="I69" s="22"/>
    </row>
    <row r="70" spans="2:9" x14ac:dyDescent="0.35">
      <c r="I70" s="22"/>
    </row>
    <row r="71" spans="2:9" x14ac:dyDescent="0.35">
      <c r="I71" s="22"/>
    </row>
    <row r="72" spans="2:9" x14ac:dyDescent="0.35">
      <c r="I72" s="22"/>
    </row>
    <row r="73" spans="2:9" x14ac:dyDescent="0.35">
      <c r="I73" s="22"/>
    </row>
    <row r="74" spans="2:9" x14ac:dyDescent="0.35">
      <c r="I74" s="22"/>
    </row>
    <row r="75" spans="2:9" x14ac:dyDescent="0.35">
      <c r="I75" s="22"/>
    </row>
    <row r="76" spans="2:9" x14ac:dyDescent="0.35">
      <c r="I76" s="22"/>
    </row>
    <row r="77" spans="2:9" x14ac:dyDescent="0.35">
      <c r="I77" s="22"/>
    </row>
    <row r="78" spans="2:9" x14ac:dyDescent="0.35">
      <c r="I78" s="22"/>
    </row>
    <row r="79" spans="2:9" x14ac:dyDescent="0.35">
      <c r="I79" s="22"/>
    </row>
    <row r="80" spans="2:9" x14ac:dyDescent="0.35">
      <c r="I80" s="22"/>
    </row>
    <row r="81" spans="9:9" x14ac:dyDescent="0.35">
      <c r="I81" s="22"/>
    </row>
    <row r="82" spans="9:9" x14ac:dyDescent="0.35">
      <c r="I82" s="22"/>
    </row>
    <row r="83" spans="9:9" x14ac:dyDescent="0.35">
      <c r="I83" s="22"/>
    </row>
    <row r="84" spans="9:9" x14ac:dyDescent="0.35">
      <c r="I84" s="22"/>
    </row>
    <row r="85" spans="9:9" x14ac:dyDescent="0.35">
      <c r="I85" s="22"/>
    </row>
    <row r="86" spans="9:9" x14ac:dyDescent="0.35">
      <c r="I86" s="22"/>
    </row>
    <row r="87" spans="9:9" x14ac:dyDescent="0.35">
      <c r="I87" s="22"/>
    </row>
    <row r="88" spans="9:9" x14ac:dyDescent="0.35">
      <c r="I88" s="22"/>
    </row>
    <row r="89" spans="9:9" x14ac:dyDescent="0.35">
      <c r="I89" s="22"/>
    </row>
    <row r="90" spans="9:9" x14ac:dyDescent="0.35">
      <c r="I90" s="22"/>
    </row>
    <row r="91" spans="9:9" x14ac:dyDescent="0.35">
      <c r="I91" s="22"/>
    </row>
    <row r="92" spans="9:9" x14ac:dyDescent="0.35">
      <c r="I92" s="22"/>
    </row>
    <row r="93" spans="9:9" x14ac:dyDescent="0.35">
      <c r="I93" s="22"/>
    </row>
    <row r="94" spans="9:9" x14ac:dyDescent="0.35">
      <c r="I94" s="22"/>
    </row>
    <row r="95" spans="9:9" x14ac:dyDescent="0.35">
      <c r="I95" s="22"/>
    </row>
    <row r="96" spans="9:9" x14ac:dyDescent="0.35">
      <c r="I96" s="22"/>
    </row>
    <row r="97" spans="9:9" x14ac:dyDescent="0.35">
      <c r="I97" s="22"/>
    </row>
    <row r="98" spans="9:9" x14ac:dyDescent="0.35">
      <c r="I98" s="22"/>
    </row>
    <row r="99" spans="9:9" x14ac:dyDescent="0.35">
      <c r="I99" s="22"/>
    </row>
    <row r="100" spans="9:9" x14ac:dyDescent="0.35">
      <c r="I100" s="22"/>
    </row>
    <row r="101" spans="9:9" x14ac:dyDescent="0.35">
      <c r="I101" s="22"/>
    </row>
    <row r="102" spans="9:9" x14ac:dyDescent="0.35">
      <c r="I102" s="22"/>
    </row>
    <row r="103" spans="9:9" x14ac:dyDescent="0.35">
      <c r="I103" s="22"/>
    </row>
    <row r="104" spans="9:9" x14ac:dyDescent="0.35">
      <c r="I104" s="22"/>
    </row>
    <row r="105" spans="9:9" x14ac:dyDescent="0.35">
      <c r="I105" s="22"/>
    </row>
    <row r="106" spans="9:9" x14ac:dyDescent="0.35">
      <c r="I106" s="22"/>
    </row>
    <row r="107" spans="9:9" x14ac:dyDescent="0.35">
      <c r="I107" s="22"/>
    </row>
    <row r="108" spans="9:9" x14ac:dyDescent="0.35">
      <c r="I108" s="22"/>
    </row>
    <row r="109" spans="9:9" x14ac:dyDescent="0.35">
      <c r="I109" s="22"/>
    </row>
    <row r="110" spans="9:9" x14ac:dyDescent="0.35">
      <c r="I110" s="22"/>
    </row>
    <row r="111" spans="9:9" x14ac:dyDescent="0.35">
      <c r="I111" s="22"/>
    </row>
    <row r="112" spans="9:9" x14ac:dyDescent="0.35">
      <c r="I112" s="22"/>
    </row>
    <row r="113" spans="9:9" x14ac:dyDescent="0.35">
      <c r="I113" s="22"/>
    </row>
    <row r="114" spans="9:9" x14ac:dyDescent="0.35">
      <c r="I114" s="22"/>
    </row>
    <row r="115" spans="9:9" x14ac:dyDescent="0.35">
      <c r="I115" s="22"/>
    </row>
    <row r="116" spans="9:9" x14ac:dyDescent="0.35">
      <c r="I116" s="22"/>
    </row>
    <row r="117" spans="9:9" x14ac:dyDescent="0.35">
      <c r="I117" s="22"/>
    </row>
    <row r="118" spans="9:9" x14ac:dyDescent="0.35">
      <c r="I118" s="22"/>
    </row>
    <row r="119" spans="9:9" x14ac:dyDescent="0.35">
      <c r="I119" s="22"/>
    </row>
    <row r="120" spans="9:9" x14ac:dyDescent="0.35">
      <c r="I120" s="22"/>
    </row>
    <row r="121" spans="9:9" x14ac:dyDescent="0.35">
      <c r="I121" s="22"/>
    </row>
    <row r="122" spans="9:9" x14ac:dyDescent="0.35">
      <c r="I122" s="22"/>
    </row>
    <row r="123" spans="9:9" x14ac:dyDescent="0.35">
      <c r="I123" s="22"/>
    </row>
    <row r="124" spans="9:9" x14ac:dyDescent="0.35">
      <c r="I124" s="22"/>
    </row>
    <row r="125" spans="9:9" x14ac:dyDescent="0.35">
      <c r="I125" s="22"/>
    </row>
    <row r="126" spans="9:9" x14ac:dyDescent="0.35">
      <c r="I126" s="22"/>
    </row>
    <row r="127" spans="9:9" x14ac:dyDescent="0.35">
      <c r="I127" s="22"/>
    </row>
    <row r="128" spans="9:9" x14ac:dyDescent="0.35">
      <c r="I128" s="22"/>
    </row>
    <row r="129" spans="9:9" x14ac:dyDescent="0.35">
      <c r="I129" s="22"/>
    </row>
    <row r="130" spans="9:9" x14ac:dyDescent="0.35">
      <c r="I130" s="22"/>
    </row>
    <row r="131" spans="9:9" x14ac:dyDescent="0.35">
      <c r="I131" s="22"/>
    </row>
    <row r="132" spans="9:9" x14ac:dyDescent="0.35">
      <c r="I132" s="22"/>
    </row>
    <row r="133" spans="9:9" x14ac:dyDescent="0.35">
      <c r="I133" s="22"/>
    </row>
    <row r="134" spans="9:9" x14ac:dyDescent="0.35">
      <c r="I134" s="22"/>
    </row>
    <row r="135" spans="9:9" x14ac:dyDescent="0.35">
      <c r="I135" s="22"/>
    </row>
    <row r="136" spans="9:9" x14ac:dyDescent="0.35">
      <c r="I136" s="22"/>
    </row>
    <row r="137" spans="9:9" x14ac:dyDescent="0.35">
      <c r="I137" s="22"/>
    </row>
    <row r="138" spans="9:9" x14ac:dyDescent="0.35">
      <c r="I138" s="22"/>
    </row>
    <row r="139" spans="9:9" x14ac:dyDescent="0.35">
      <c r="I139" s="22"/>
    </row>
    <row r="140" spans="9:9" x14ac:dyDescent="0.35">
      <c r="I140" s="22"/>
    </row>
    <row r="141" spans="9:9" x14ac:dyDescent="0.35">
      <c r="I141" s="22"/>
    </row>
    <row r="142" spans="9:9" x14ac:dyDescent="0.35">
      <c r="I142" s="22"/>
    </row>
  </sheetData>
  <pageMargins left="0.7" right="0.7" top="0.75" bottom="0.75" header="0.3" footer="0.3"/>
  <pageSetup orientation="portrait" r:id="rId1"/>
  <ignoredErrors>
    <ignoredError sqref="E14 C8:G8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15">
    <tabColor theme="9" tint="-0.499984740745262"/>
  </sheetPr>
  <dimension ref="A1:K39"/>
  <sheetViews>
    <sheetView topLeftCell="A5" workbookViewId="0">
      <selection activeCell="L27" sqref="L27"/>
    </sheetView>
  </sheetViews>
  <sheetFormatPr baseColWidth="10" defaultColWidth="11" defaultRowHeight="13.8" x14ac:dyDescent="0.25"/>
  <cols>
    <col min="2" max="2" width="4.8984375" customWidth="1"/>
    <col min="3" max="3" width="20" customWidth="1"/>
    <col min="7" max="7" width="12.09765625" customWidth="1"/>
    <col min="12" max="12" width="16" customWidth="1"/>
  </cols>
  <sheetData>
    <row r="1" spans="1:11" ht="19.8" x14ac:dyDescent="0.25">
      <c r="A1" s="83" t="s">
        <v>4</v>
      </c>
      <c r="C1" s="3" t="s">
        <v>2798</v>
      </c>
    </row>
    <row r="2" spans="1:11" ht="18" x14ac:dyDescent="0.25">
      <c r="C2" s="1"/>
    </row>
    <row r="3" spans="1:11" ht="20.399999999999999" customHeight="1" x14ac:dyDescent="0.25"/>
    <row r="4" spans="1:11" ht="16.2" thickBot="1" x14ac:dyDescent="0.3">
      <c r="C4" s="2" t="s">
        <v>70</v>
      </c>
    </row>
    <row r="5" spans="1:11" ht="15.6" customHeight="1" thickTop="1" thickBot="1" x14ac:dyDescent="0.3">
      <c r="E5" s="167" t="s">
        <v>71</v>
      </c>
      <c r="F5" s="169">
        <v>18</v>
      </c>
      <c r="G5" s="166"/>
      <c r="I5" s="386"/>
    </row>
    <row r="6" spans="1:11" ht="15.6" customHeight="1" thickTop="1" thickBot="1" x14ac:dyDescent="0.3">
      <c r="E6" s="167" t="s">
        <v>72</v>
      </c>
      <c r="F6" s="169">
        <v>27</v>
      </c>
      <c r="G6" s="166"/>
      <c r="I6" s="386"/>
    </row>
    <row r="7" spans="1:11" ht="15.6" customHeight="1" thickTop="1" thickBot="1" x14ac:dyDescent="0.3">
      <c r="E7" s="167" t="s">
        <v>73</v>
      </c>
      <c r="F7" s="169">
        <v>34</v>
      </c>
      <c r="G7" s="166"/>
      <c r="I7" s="386"/>
    </row>
    <row r="8" spans="1:11" ht="16.8" thickTop="1" thickBot="1" x14ac:dyDescent="0.3">
      <c r="E8" s="167"/>
      <c r="F8" s="170"/>
      <c r="G8" s="166"/>
      <c r="I8" s="386"/>
    </row>
    <row r="9" spans="1:11" ht="15.6" customHeight="1" thickTop="1" thickBot="1" x14ac:dyDescent="0.3">
      <c r="E9" s="167" t="s">
        <v>74</v>
      </c>
      <c r="F9" s="169">
        <v>216.5</v>
      </c>
      <c r="G9" s="168"/>
      <c r="I9" s="386"/>
    </row>
    <row r="10" spans="1:11" ht="15.6" customHeight="1" thickTop="1" thickBot="1" x14ac:dyDescent="0.3">
      <c r="E10" s="167" t="s">
        <v>75</v>
      </c>
      <c r="F10" s="169">
        <v>35</v>
      </c>
      <c r="G10" s="166"/>
      <c r="K10" s="386"/>
    </row>
    <row r="11" spans="1:11" ht="16.2" thickTop="1" x14ac:dyDescent="0.25">
      <c r="C11" s="445"/>
      <c r="D11" s="445"/>
      <c r="E11" s="445"/>
      <c r="F11" s="445"/>
      <c r="G11" s="445"/>
      <c r="K11" s="386"/>
    </row>
    <row r="12" spans="1:11" ht="15.6" x14ac:dyDescent="0.25">
      <c r="C12" s="445"/>
      <c r="D12" s="445"/>
      <c r="E12" s="445"/>
      <c r="F12" s="445"/>
      <c r="G12" s="445"/>
      <c r="K12" s="386"/>
    </row>
    <row r="13" spans="1:11" ht="15.6" customHeight="1" x14ac:dyDescent="0.25">
      <c r="C13" s="445" t="s">
        <v>76</v>
      </c>
      <c r="D13" s="445"/>
      <c r="E13" s="445"/>
      <c r="F13" s="445"/>
      <c r="G13" s="445"/>
      <c r="K13" s="386"/>
    </row>
    <row r="14" spans="1:11" ht="15.6" x14ac:dyDescent="0.25">
      <c r="C14" s="445"/>
      <c r="D14" s="445"/>
      <c r="E14" s="445"/>
      <c r="F14" s="445"/>
      <c r="G14" s="445"/>
    </row>
    <row r="15" spans="1:11" ht="16.2" thickBot="1" x14ac:dyDescent="0.3">
      <c r="C15" s="446"/>
      <c r="D15" s="446"/>
      <c r="E15" s="446"/>
      <c r="F15" s="446"/>
      <c r="G15" s="446"/>
    </row>
    <row r="16" spans="1:11" ht="15.6" customHeight="1" thickTop="1" thickBot="1" x14ac:dyDescent="0.3">
      <c r="D16" s="167"/>
      <c r="E16" s="167" t="s">
        <v>77</v>
      </c>
      <c r="F16" s="402">
        <v>0.65</v>
      </c>
    </row>
    <row r="17" spans="3:10" ht="16.8" thickTop="1" thickBot="1" x14ac:dyDescent="0.3">
      <c r="D17" s="167"/>
      <c r="E17" s="167" t="s">
        <v>78</v>
      </c>
      <c r="F17" s="402">
        <v>0.65</v>
      </c>
    </row>
    <row r="18" spans="3:10" ht="15.6" customHeight="1" thickTop="1" x14ac:dyDescent="0.25">
      <c r="D18" s="167"/>
    </row>
    <row r="19" spans="3:10" ht="15.6" x14ac:dyDescent="0.25">
      <c r="C19" s="443"/>
      <c r="D19" s="443"/>
      <c r="E19" s="443"/>
      <c r="F19" s="443"/>
      <c r="G19" s="443"/>
    </row>
    <row r="20" spans="3:10" ht="16.2" thickBot="1" x14ac:dyDescent="0.3">
      <c r="C20" s="444" t="s">
        <v>79</v>
      </c>
      <c r="D20" s="444"/>
      <c r="E20" s="444"/>
      <c r="F20" s="444"/>
      <c r="G20" s="444"/>
    </row>
    <row r="21" spans="3:10" ht="15.6" thickTop="1" thickBot="1" x14ac:dyDescent="0.3">
      <c r="C21" s="363" t="s">
        <v>80</v>
      </c>
      <c r="D21" s="365">
        <v>1</v>
      </c>
      <c r="E21" s="365">
        <v>2</v>
      </c>
      <c r="F21" s="365">
        <v>3</v>
      </c>
      <c r="G21" s="366" t="s">
        <v>81</v>
      </c>
      <c r="J21" s="386"/>
    </row>
    <row r="22" spans="3:10" ht="16.8" thickTop="1" thickBot="1" x14ac:dyDescent="0.3">
      <c r="C22" s="364" t="s">
        <v>82</v>
      </c>
      <c r="D22" s="367">
        <v>17.05</v>
      </c>
      <c r="E22" s="368">
        <v>25.55</v>
      </c>
      <c r="F22" s="368">
        <v>33.75</v>
      </c>
      <c r="G22" s="384">
        <v>8.85</v>
      </c>
      <c r="J22" s="386"/>
    </row>
    <row r="23" spans="3:10" ht="16.2" thickBot="1" x14ac:dyDescent="0.3">
      <c r="C23" s="364" t="s">
        <v>83</v>
      </c>
      <c r="D23" s="369">
        <v>17.05</v>
      </c>
      <c r="E23" s="368">
        <v>25.55</v>
      </c>
      <c r="F23" s="368">
        <v>33.75</v>
      </c>
      <c r="G23" s="384">
        <v>8.85</v>
      </c>
      <c r="J23" s="386"/>
    </row>
    <row r="24" spans="3:10" ht="31.8" thickBot="1" x14ac:dyDescent="0.3">
      <c r="C24" s="364" t="s">
        <v>84</v>
      </c>
      <c r="D24" s="369">
        <v>25.8</v>
      </c>
      <c r="E24" s="368">
        <v>33.75</v>
      </c>
      <c r="F24" s="368">
        <v>41.65</v>
      </c>
      <c r="G24" s="384">
        <v>8.85</v>
      </c>
      <c r="J24" s="386"/>
    </row>
    <row r="25" spans="3:10" ht="31.8" thickBot="1" x14ac:dyDescent="0.3">
      <c r="C25" s="364" t="s">
        <v>85</v>
      </c>
      <c r="D25" s="369">
        <v>34.049999999999997</v>
      </c>
      <c r="E25" s="368">
        <v>50.15</v>
      </c>
      <c r="F25" s="368">
        <v>70</v>
      </c>
      <c r="G25" s="384">
        <v>8.85</v>
      </c>
    </row>
    <row r="26" spans="3:10" ht="17.25" customHeight="1" thickBot="1" x14ac:dyDescent="0.3"/>
    <row r="27" spans="3:10" ht="17.25" customHeight="1" thickTop="1" x14ac:dyDescent="0.25">
      <c r="C27" s="370" t="s">
        <v>86</v>
      </c>
      <c r="D27" s="371"/>
      <c r="E27" s="371"/>
      <c r="F27" s="371"/>
      <c r="G27" s="371"/>
      <c r="H27" s="372"/>
      <c r="I27" s="373"/>
    </row>
    <row r="28" spans="3:10" ht="17.25" customHeight="1" x14ac:dyDescent="0.25">
      <c r="C28" s="374" t="s">
        <v>87</v>
      </c>
      <c r="D28" s="375"/>
      <c r="E28" s="375"/>
      <c r="F28" s="375"/>
      <c r="G28" s="375"/>
      <c r="H28" s="376"/>
      <c r="I28" s="377"/>
    </row>
    <row r="29" spans="3:10" ht="17.25" customHeight="1" x14ac:dyDescent="0.25">
      <c r="C29" s="374" t="s">
        <v>2799</v>
      </c>
      <c r="D29" s="375"/>
      <c r="E29" s="375"/>
      <c r="F29" s="375"/>
      <c r="G29" s="375"/>
      <c r="H29" s="376"/>
      <c r="I29" s="377"/>
    </row>
    <row r="30" spans="3:10" ht="17.25" customHeight="1" x14ac:dyDescent="0.3">
      <c r="C30" s="378" t="s">
        <v>88</v>
      </c>
      <c r="D30" s="375"/>
      <c r="E30" s="375"/>
      <c r="F30" s="375"/>
      <c r="G30" s="375"/>
      <c r="H30" s="376"/>
      <c r="I30" s="377"/>
    </row>
    <row r="31" spans="3:10" ht="17.25" customHeight="1" x14ac:dyDescent="0.25">
      <c r="C31" s="379"/>
      <c r="D31" s="380"/>
      <c r="E31" s="380"/>
      <c r="F31" s="380"/>
      <c r="G31" s="380"/>
      <c r="H31" s="376"/>
      <c r="I31" s="377"/>
    </row>
    <row r="32" spans="3:10" ht="16.2" thickBot="1" x14ac:dyDescent="0.3">
      <c r="C32" s="381" t="s">
        <v>89</v>
      </c>
      <c r="D32" s="382"/>
      <c r="E32" s="382"/>
      <c r="F32" s="382"/>
      <c r="G32" s="382"/>
      <c r="H32" s="382"/>
      <c r="I32" s="383"/>
    </row>
    <row r="33" spans="3:4" ht="14.4" thickTop="1" x14ac:dyDescent="0.25"/>
    <row r="35" spans="3:4" ht="14.4" thickBot="1" x14ac:dyDescent="0.3"/>
    <row r="36" spans="3:4" ht="18.600000000000001" thickTop="1" thickBot="1" x14ac:dyDescent="0.35">
      <c r="C36" s="411">
        <v>43407</v>
      </c>
      <c r="D36" t="s">
        <v>90</v>
      </c>
    </row>
    <row r="37" spans="3:4" ht="15" thickTop="1" thickBot="1" x14ac:dyDescent="0.3"/>
    <row r="38" spans="3:4" ht="15.6" thickTop="1" thickBot="1" x14ac:dyDescent="0.35">
      <c r="C38" s="412">
        <f ca="1">CHOOSE(WEEKDAY(TODAY()),TODAY()+6,TODAY()+5,TODAY()+4,TODAY()+3,TODAY()+2,TODAY()+1,TODAY())</f>
        <v>45822</v>
      </c>
      <c r="D38" t="s">
        <v>91</v>
      </c>
    </row>
    <row r="39" spans="3:4" ht="14.4" thickTop="1" x14ac:dyDescent="0.25"/>
  </sheetData>
  <mergeCells count="7">
    <mergeCell ref="C19:G19"/>
    <mergeCell ref="C20:G20"/>
    <mergeCell ref="C11:G11"/>
    <mergeCell ref="C12:G12"/>
    <mergeCell ref="C13:G13"/>
    <mergeCell ref="C14:G14"/>
    <mergeCell ref="C15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2">
    <tabColor rgb="FFFFCCCC"/>
  </sheetPr>
  <dimension ref="A1:O252"/>
  <sheetViews>
    <sheetView zoomScale="70" zoomScaleNormal="70" workbookViewId="0">
      <selection activeCell="D32" sqref="D32"/>
    </sheetView>
  </sheetViews>
  <sheetFormatPr baseColWidth="10" defaultColWidth="11" defaultRowHeight="18" x14ac:dyDescent="0.35"/>
  <cols>
    <col min="1" max="1" width="11" style="22"/>
    <col min="2" max="2" width="17.09765625" style="22" customWidth="1"/>
    <col min="3" max="3" width="27" style="22" customWidth="1"/>
    <col min="4" max="4" width="46.09765625" style="22" customWidth="1"/>
    <col min="5" max="5" width="20.8984375" style="22" customWidth="1"/>
    <col min="6" max="6" width="23.59765625" style="22" customWidth="1"/>
    <col min="7" max="7" width="9.69921875" style="22" customWidth="1"/>
    <col min="8" max="8" width="10.59765625" style="22" customWidth="1"/>
    <col min="9" max="9" width="42" style="22" customWidth="1"/>
    <col min="10" max="10" width="7.19921875" style="22" customWidth="1"/>
    <col min="11" max="11" width="49.19921875" style="22" customWidth="1"/>
    <col min="12" max="12" width="51.69921875" style="22" customWidth="1"/>
    <col min="13" max="13" width="55.3984375" style="22" customWidth="1"/>
    <col min="14" max="14" width="32.09765625" style="22" customWidth="1"/>
    <col min="15" max="15" width="58.19921875" style="22" customWidth="1"/>
    <col min="16" max="16" width="23.09765625" style="22" customWidth="1"/>
    <col min="17" max="17" width="11" style="22"/>
    <col min="18" max="18" width="16.59765625" style="22" customWidth="1"/>
    <col min="19" max="16384" width="11" style="22"/>
  </cols>
  <sheetData>
    <row r="1" spans="1:12" ht="18.600000000000001" thickBot="1" x14ac:dyDescent="0.4">
      <c r="A1" s="83" t="s">
        <v>4</v>
      </c>
    </row>
    <row r="2" spans="1:12" ht="19.2" thickTop="1" thickBot="1" x14ac:dyDescent="0.4">
      <c r="D2" s="23" t="s">
        <v>92</v>
      </c>
      <c r="E2" s="449" t="s">
        <v>93</v>
      </c>
      <c r="F2" s="449"/>
      <c r="I2" s="353" t="s">
        <v>94</v>
      </c>
    </row>
    <row r="3" spans="1:12" ht="19.2" thickTop="1" thickBot="1" x14ac:dyDescent="0.4">
      <c r="C3" s="94" t="s">
        <v>95</v>
      </c>
      <c r="D3" s="95" t="str">
        <f>Depart</f>
        <v>CSN Montréal - 00-00-000</v>
      </c>
      <c r="E3" s="447" t="str">
        <f>_xlfn.IFNA(VLOOKUP(RIGHT(D3,9),Num_synd_et_Nom_synd[],6,FALSE),Depart)</f>
        <v>CSN Montréal - 00-00-000</v>
      </c>
      <c r="F3" s="448"/>
      <c r="I3" s="126" t="str">
        <f>IF(E3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3,"È","E"),"Â","A"),"À","A"),"É","E"),"Ê","E"),"Ë","E"),"Î","I"),"Ô","O"),"Û","U"),"â","a"),"ä","a"),"è","e"),"é","e"),"ê","e"),"ë","e"),"î","i"),"ô","o"),"ô","o"),"û","u"),"Æ","AE"),"æ","ae"),"Ï","I"),"ï","i"),"Ù","U"),"ù","u"),"à","a"),"Á","A"),"Ä","A"),"Í","I"),"Ì","I"),"Ò","O"),"Ó","O"),"Ö","O"),"Ú","U"),"Ü","U"),"Ã","A"),"Ñ","N"),"Å","A"),"Õ","O"),"Ý","Y"),"á","a"),"ã","a"),"å","a"),"ì","i"),"í","i"),"ð","o"),"ñ","n"),"ò","o"),"ó","o"),"õ","o"),"ö","o"),"ú","u"),"ü","u"),"ý","y"),"ÿ","y"),"Œ","OE"),"œ","oe")," ","+"),",",""))</f>
        <v>CSN+Montreal+-+00-00-000</v>
      </c>
    </row>
    <row r="4" spans="1:12" ht="19.2" thickTop="1" thickBot="1" x14ac:dyDescent="0.4"/>
    <row r="5" spans="1:12" ht="19.2" thickTop="1" thickBot="1" x14ac:dyDescent="0.4">
      <c r="B5" s="22" t="s">
        <v>96</v>
      </c>
      <c r="D5" s="23" t="s">
        <v>97</v>
      </c>
      <c r="E5" s="449" t="s">
        <v>93</v>
      </c>
      <c r="F5" s="449"/>
      <c r="I5" s="353" t="s">
        <v>98</v>
      </c>
    </row>
    <row r="6" spans="1:12" ht="19.2" thickTop="1" thickBot="1" x14ac:dyDescent="0.4">
      <c r="B6" s="96" t="s">
        <v>99</v>
      </c>
      <c r="C6" s="94" t="s">
        <v>95</v>
      </c>
      <c r="D6" s="95" t="str">
        <f>Arrivee</f>
        <v>Centre des congrès de Chicoutimi</v>
      </c>
      <c r="E6" s="447" t="str">
        <f>_xlfn.IFNA(VLOOKUP(D6,Support!$Z$5:$AA$21,2,FALSE),Arrivee)</f>
        <v>250 Rue des Saguenéens Chicoutimi G7H 3A4</v>
      </c>
      <c r="F6" s="448"/>
      <c r="I6" s="126" t="str">
        <f>IF(E6="","",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E6,"È","E"),"Â","A"),"À","A"),"É","E"),"Ê","E"),"Ë","E"),"Î","I"),"Ô","O"),"Û","U"),"â","a"),"ä","a"),"è","e"),"é","e"),"ê","e"),"ë","e"),"î","i"),"ô","o"),"ô","o"),"û","u"),"Æ","AE"),"æ","ae"),"Ï","I"),"ï","i"),"Ù","U"),"ù","u"),"à","a"),"Á","A"),"Ä","A"),"Í","I"),"Ì","I"),"Ò","O"),"Ó","O"),"Ö","O"),"Ú","U"),"Ü","U"),"Ã","A"),"Ñ","N"),"Å","A"),"Õ","O"),"Ý","Y"),"á","a"),"ã","a"),"å","a"),"ì","i"),"í","i"),"ð","o"),"ñ","n"),"ò","o"),"ó","o"),"õ","o"),"ö","o"),"ú","u"),"ü","u"),"ý","y"),"ÿ","y"),"Œ","OE"),"œ","oe")," ","+"),",",""))</f>
        <v>250+Rue+des+Sagueneens+Chicoutimi+G7H+3A4</v>
      </c>
    </row>
    <row r="7" spans="1:12" ht="18.600000000000001" thickTop="1" x14ac:dyDescent="0.35">
      <c r="G7" s="97"/>
    </row>
    <row r="8" spans="1:12" ht="18.600000000000001" thickBot="1" x14ac:dyDescent="0.4">
      <c r="B8" s="22" t="s">
        <v>100</v>
      </c>
      <c r="D8" s="23" t="s">
        <v>101</v>
      </c>
    </row>
    <row r="9" spans="1:12" ht="19.2" thickTop="1" thickBot="1" x14ac:dyDescent="0.4">
      <c r="B9" s="96" t="s">
        <v>102</v>
      </c>
      <c r="C9" s="94" t="s">
        <v>95</v>
      </c>
      <c r="D9" s="98" t="str">
        <f>'Rapport dépenses'!B5</f>
        <v>En voiture</v>
      </c>
    </row>
    <row r="10" spans="1:12" ht="18.600000000000001" thickTop="1" x14ac:dyDescent="0.35"/>
    <row r="12" spans="1:12" x14ac:dyDescent="0.35">
      <c r="H12" s="100"/>
    </row>
    <row r="13" spans="1:12" x14ac:dyDescent="0.35">
      <c r="H13" s="97"/>
    </row>
    <row r="14" spans="1:12" ht="18.600000000000001" thickBot="1" x14ac:dyDescent="0.4"/>
    <row r="15" spans="1:12" ht="19.2" thickTop="1" thickBot="1" x14ac:dyDescent="0.4">
      <c r="B15" s="103" t="s">
        <v>103</v>
      </c>
    </row>
    <row r="16" spans="1:12" ht="19.2" thickTop="1" thickBot="1" x14ac:dyDescent="0.4">
      <c r="B16" s="127" t="s">
        <v>12</v>
      </c>
      <c r="D16" s="103" t="s">
        <v>2</v>
      </c>
      <c r="K16" s="104" t="s">
        <v>104</v>
      </c>
      <c r="L16" s="105" t="s">
        <v>93</v>
      </c>
    </row>
    <row r="17" spans="2:13" ht="19.2" thickTop="1" thickBot="1" x14ac:dyDescent="0.4">
      <c r="B17" s="128" t="s">
        <v>105</v>
      </c>
      <c r="D17" s="106" t="s">
        <v>14</v>
      </c>
      <c r="F17" s="22" t="s">
        <v>106</v>
      </c>
      <c r="J17" s="94" t="s">
        <v>107</v>
      </c>
      <c r="K17" s="107" t="s">
        <v>108</v>
      </c>
      <c r="L17" s="108">
        <f>'Rapport dépenses'!$N$3</f>
        <v>0</v>
      </c>
      <c r="M17" s="22" t="s">
        <v>109</v>
      </c>
    </row>
    <row r="18" spans="2:13" ht="19.2" thickTop="1" thickBot="1" x14ac:dyDescent="0.4">
      <c r="B18" s="129" t="s">
        <v>110</v>
      </c>
      <c r="D18" s="109" t="s">
        <v>6</v>
      </c>
      <c r="F18" s="110" t="s">
        <v>111</v>
      </c>
      <c r="G18" s="111" t="s">
        <v>14</v>
      </c>
      <c r="H18" s="112" t="s">
        <v>54</v>
      </c>
      <c r="K18" s="113" t="s">
        <v>112</v>
      </c>
      <c r="L18" s="114" t="s">
        <v>113</v>
      </c>
      <c r="M18" s="99"/>
    </row>
    <row r="19" spans="2:13" ht="19.2" thickTop="1" thickBot="1" x14ac:dyDescent="0.4">
      <c r="B19" s="129" t="s">
        <v>114</v>
      </c>
      <c r="F19" s="115" t="s">
        <v>115</v>
      </c>
      <c r="G19" s="116">
        <v>235</v>
      </c>
      <c r="H19" s="117">
        <v>492</v>
      </c>
      <c r="K19" s="113" t="s">
        <v>116</v>
      </c>
      <c r="L19" s="114" t="s">
        <v>117</v>
      </c>
    </row>
    <row r="20" spans="2:13" ht="19.2" thickTop="1" thickBot="1" x14ac:dyDescent="0.4">
      <c r="B20" s="109" t="s">
        <v>55</v>
      </c>
      <c r="D20" s="103" t="s">
        <v>118</v>
      </c>
      <c r="F20" s="118" t="s">
        <v>119</v>
      </c>
      <c r="G20" s="119">
        <v>830</v>
      </c>
      <c r="H20" s="120">
        <v>597</v>
      </c>
      <c r="K20" s="113" t="s">
        <v>120</v>
      </c>
      <c r="L20" s="114" t="s">
        <v>121</v>
      </c>
    </row>
    <row r="21" spans="2:13" ht="18.600000000000001" thickTop="1" x14ac:dyDescent="0.35">
      <c r="D21" s="106" t="s">
        <v>99</v>
      </c>
      <c r="F21" s="118" t="s">
        <v>122</v>
      </c>
      <c r="G21" s="119">
        <v>402</v>
      </c>
      <c r="H21" s="120">
        <v>659</v>
      </c>
      <c r="K21" s="113" t="s">
        <v>123</v>
      </c>
      <c r="L21" s="114" t="s">
        <v>124</v>
      </c>
    </row>
    <row r="22" spans="2:13" ht="18.600000000000001" thickBot="1" x14ac:dyDescent="0.4">
      <c r="D22" s="109" t="s">
        <v>125</v>
      </c>
      <c r="F22" s="118" t="s">
        <v>126</v>
      </c>
      <c r="G22" s="119">
        <v>569</v>
      </c>
      <c r="H22" s="120">
        <v>797</v>
      </c>
      <c r="K22" s="113" t="s">
        <v>115</v>
      </c>
      <c r="L22" s="114" t="s">
        <v>127</v>
      </c>
    </row>
    <row r="23" spans="2:13" ht="19.2" thickTop="1" thickBot="1" x14ac:dyDescent="0.4">
      <c r="F23" s="118" t="s">
        <v>128</v>
      </c>
      <c r="G23" s="119">
        <v>217</v>
      </c>
      <c r="H23" s="120">
        <v>475</v>
      </c>
      <c r="K23" s="113" t="s">
        <v>129</v>
      </c>
      <c r="L23" s="114" t="s">
        <v>130</v>
      </c>
    </row>
    <row r="24" spans="2:13" ht="18.600000000000001" thickTop="1" x14ac:dyDescent="0.35">
      <c r="D24" s="121" t="s">
        <v>131</v>
      </c>
      <c r="F24" s="118" t="s">
        <v>132</v>
      </c>
      <c r="G24" s="119">
        <v>763</v>
      </c>
      <c r="H24" s="120">
        <v>1020</v>
      </c>
      <c r="K24" s="113" t="s">
        <v>122</v>
      </c>
      <c r="L24" s="114" t="s">
        <v>133</v>
      </c>
    </row>
    <row r="25" spans="2:13" x14ac:dyDescent="0.35">
      <c r="D25" s="122" t="s">
        <v>134</v>
      </c>
      <c r="F25" s="118" t="s">
        <v>135</v>
      </c>
      <c r="G25" s="119">
        <v>240</v>
      </c>
      <c r="H25" s="120">
        <v>90</v>
      </c>
      <c r="K25" s="113" t="s">
        <v>136</v>
      </c>
      <c r="L25" s="114" t="s">
        <v>137</v>
      </c>
    </row>
    <row r="26" spans="2:13" ht="18.600000000000001" thickBot="1" x14ac:dyDescent="0.4">
      <c r="D26" s="123" t="s">
        <v>138</v>
      </c>
      <c r="F26" s="118" t="s">
        <v>139</v>
      </c>
      <c r="G26" s="119">
        <v>450</v>
      </c>
      <c r="H26" s="120">
        <v>198</v>
      </c>
      <c r="K26" s="113" t="s">
        <v>140</v>
      </c>
      <c r="L26" s="114" t="s">
        <v>141</v>
      </c>
    </row>
    <row r="27" spans="2:13" ht="19.2" thickTop="1" thickBot="1" x14ac:dyDescent="0.4">
      <c r="B27" s="124" t="s">
        <v>142</v>
      </c>
      <c r="F27" s="118" t="s">
        <v>143</v>
      </c>
      <c r="G27" s="119">
        <v>240</v>
      </c>
      <c r="H27" s="120">
        <v>80</v>
      </c>
      <c r="K27" s="113" t="s">
        <v>144</v>
      </c>
      <c r="L27" s="114" t="s">
        <v>145</v>
      </c>
    </row>
    <row r="28" spans="2:13" ht="19.2" thickTop="1" thickBot="1" x14ac:dyDescent="0.4">
      <c r="B28" s="126" t="str">
        <f>Institution</f>
        <v>Militants</v>
      </c>
      <c r="D28" s="124" t="s">
        <v>142</v>
      </c>
      <c r="F28" s="118" t="s">
        <v>146</v>
      </c>
      <c r="G28" s="119">
        <v>219</v>
      </c>
      <c r="H28" s="120">
        <v>472</v>
      </c>
      <c r="K28" s="113" t="s">
        <v>147</v>
      </c>
      <c r="L28" s="114" t="s">
        <v>148</v>
      </c>
    </row>
    <row r="29" spans="2:13" ht="19.2" thickTop="1" thickBot="1" x14ac:dyDescent="0.4">
      <c r="C29" s="125"/>
      <c r="D29" s="126" t="str">
        <f>IF(Unites="Métriques","metric","imperial")</f>
        <v>metric</v>
      </c>
      <c r="F29" s="118" t="s">
        <v>149</v>
      </c>
      <c r="G29" s="119">
        <v>145</v>
      </c>
      <c r="H29" s="120">
        <v>404</v>
      </c>
      <c r="K29" s="113" t="s">
        <v>150</v>
      </c>
      <c r="L29" s="114" t="s">
        <v>151</v>
      </c>
    </row>
    <row r="30" spans="2:13" ht="19.2" thickTop="1" thickBot="1" x14ac:dyDescent="0.4">
      <c r="F30" s="118" t="s">
        <v>152</v>
      </c>
      <c r="G30" s="119">
        <v>144</v>
      </c>
      <c r="H30" s="120">
        <v>370</v>
      </c>
      <c r="K30" s="113" t="s">
        <v>153</v>
      </c>
      <c r="L30" s="114" t="s">
        <v>154</v>
      </c>
    </row>
    <row r="31" spans="2:13" ht="19.2" thickTop="1" thickBot="1" x14ac:dyDescent="0.4">
      <c r="D31" s="103" t="s">
        <v>155</v>
      </c>
      <c r="F31" s="118" t="s">
        <v>156</v>
      </c>
      <c r="G31" s="119">
        <v>222</v>
      </c>
      <c r="H31" s="120">
        <v>39</v>
      </c>
      <c r="K31" s="113" t="s">
        <v>157</v>
      </c>
      <c r="L31" s="114" t="s">
        <v>158</v>
      </c>
    </row>
    <row r="32" spans="2:13" ht="18.600000000000001" thickTop="1" x14ac:dyDescent="0.35">
      <c r="D32" s="127" t="s">
        <v>11</v>
      </c>
      <c r="F32" s="118" t="s">
        <v>159</v>
      </c>
      <c r="G32" s="119">
        <v>270</v>
      </c>
      <c r="H32" s="120">
        <v>25</v>
      </c>
      <c r="K32" s="113" t="s">
        <v>160</v>
      </c>
      <c r="L32" s="114" t="s">
        <v>161</v>
      </c>
    </row>
    <row r="33" spans="4:12" x14ac:dyDescent="0.35">
      <c r="D33" s="128" t="s">
        <v>162</v>
      </c>
      <c r="F33" s="118" t="s">
        <v>6</v>
      </c>
      <c r="G33" s="119">
        <v>257</v>
      </c>
      <c r="H33" s="120">
        <v>0</v>
      </c>
      <c r="K33" s="113" t="s">
        <v>163</v>
      </c>
      <c r="L33" s="114" t="s">
        <v>164</v>
      </c>
    </row>
    <row r="34" spans="4:12" x14ac:dyDescent="0.35">
      <c r="D34" s="129" t="s">
        <v>165</v>
      </c>
      <c r="F34" s="118" t="s">
        <v>14</v>
      </c>
      <c r="G34" s="119">
        <v>0</v>
      </c>
      <c r="H34" s="120">
        <v>257</v>
      </c>
      <c r="K34" s="113" t="s">
        <v>166</v>
      </c>
      <c r="L34" s="114" t="s">
        <v>167</v>
      </c>
    </row>
    <row r="35" spans="4:12" ht="18.600000000000001" thickBot="1" x14ac:dyDescent="0.4">
      <c r="D35" s="109" t="s">
        <v>168</v>
      </c>
      <c r="F35" s="118" t="s">
        <v>169</v>
      </c>
      <c r="G35" s="119">
        <v>296</v>
      </c>
      <c r="H35" s="120">
        <v>553</v>
      </c>
      <c r="K35" s="113" t="s">
        <v>170</v>
      </c>
      <c r="L35" s="114" t="s">
        <v>171</v>
      </c>
    </row>
    <row r="36" spans="4:12" ht="19.2" thickTop="1" thickBot="1" x14ac:dyDescent="0.4">
      <c r="F36" s="118" t="s">
        <v>172</v>
      </c>
      <c r="G36" s="119">
        <v>882</v>
      </c>
      <c r="H36" s="120">
        <v>639</v>
      </c>
      <c r="K36" s="113" t="s">
        <v>173</v>
      </c>
      <c r="L36" s="114" t="s">
        <v>174</v>
      </c>
    </row>
    <row r="37" spans="4:12" ht="18.600000000000001" thickTop="1" x14ac:dyDescent="0.35">
      <c r="D37" s="121" t="s">
        <v>175</v>
      </c>
      <c r="F37" s="118" t="s">
        <v>176</v>
      </c>
      <c r="G37" s="119">
        <v>636</v>
      </c>
      <c r="H37" s="120">
        <v>893</v>
      </c>
      <c r="K37" s="113" t="s">
        <v>177</v>
      </c>
      <c r="L37" s="114" t="s">
        <v>178</v>
      </c>
    </row>
    <row r="38" spans="4:12" x14ac:dyDescent="0.35">
      <c r="D38" s="122" t="s">
        <v>179</v>
      </c>
      <c r="F38" s="118" t="s">
        <v>180</v>
      </c>
      <c r="G38" s="119">
        <v>153</v>
      </c>
      <c r="H38" s="120">
        <v>160</v>
      </c>
      <c r="K38" s="113" t="s">
        <v>128</v>
      </c>
      <c r="L38" s="114" t="s">
        <v>181</v>
      </c>
    </row>
    <row r="39" spans="4:12" x14ac:dyDescent="0.35">
      <c r="D39" s="122" t="s">
        <v>182</v>
      </c>
      <c r="F39" s="118" t="s">
        <v>57</v>
      </c>
      <c r="G39" s="119">
        <v>217</v>
      </c>
      <c r="H39" s="120">
        <v>153</v>
      </c>
      <c r="K39" s="113" t="s">
        <v>183</v>
      </c>
      <c r="L39" s="114" t="s">
        <v>184</v>
      </c>
    </row>
    <row r="40" spans="4:12" x14ac:dyDescent="0.35">
      <c r="D40" s="165" t="s">
        <v>185</v>
      </c>
      <c r="F40" s="118" t="s">
        <v>186</v>
      </c>
      <c r="G40" s="119">
        <v>232</v>
      </c>
      <c r="H40" s="120">
        <v>25</v>
      </c>
      <c r="K40" s="113" t="s">
        <v>187</v>
      </c>
      <c r="L40" s="114" t="s">
        <v>188</v>
      </c>
    </row>
    <row r="41" spans="4:12" ht="18.600000000000001" thickBot="1" x14ac:dyDescent="0.4">
      <c r="D41" s="123" t="s">
        <v>189</v>
      </c>
      <c r="F41" s="118" t="s">
        <v>190</v>
      </c>
      <c r="G41" s="119">
        <v>291</v>
      </c>
      <c r="H41" s="120">
        <v>549</v>
      </c>
      <c r="K41" s="113" t="s">
        <v>191</v>
      </c>
      <c r="L41" s="114" t="s">
        <v>192</v>
      </c>
    </row>
    <row r="42" spans="4:12" ht="19.2" thickTop="1" thickBot="1" x14ac:dyDescent="0.4">
      <c r="F42" s="118" t="s">
        <v>193</v>
      </c>
      <c r="G42" s="119">
        <v>127</v>
      </c>
      <c r="H42" s="120">
        <v>338</v>
      </c>
      <c r="K42" s="113" t="s">
        <v>194</v>
      </c>
      <c r="L42" s="114" t="s">
        <v>195</v>
      </c>
    </row>
    <row r="43" spans="4:12" ht="19.2" thickTop="1" thickBot="1" x14ac:dyDescent="0.4">
      <c r="D43" s="124" t="s">
        <v>142</v>
      </c>
      <c r="F43" s="118" t="s">
        <v>196</v>
      </c>
      <c r="G43" s="119">
        <v>201</v>
      </c>
      <c r="H43" s="120">
        <v>56</v>
      </c>
      <c r="K43" s="113" t="s">
        <v>197</v>
      </c>
      <c r="L43" s="114" t="s">
        <v>198</v>
      </c>
    </row>
    <row r="44" spans="4:12" ht="19.2" thickTop="1" thickBot="1" x14ac:dyDescent="0.4">
      <c r="D44" s="126" t="str">
        <f>IF(Mode_de_deplacement="En voiture","driving",IF(Mode_de_deplacement="À pied","walking",IF(Mode_de_deplacement="À vélo","bicycling","transit")))</f>
        <v>driving</v>
      </c>
      <c r="F44" s="118" t="s">
        <v>199</v>
      </c>
      <c r="G44" s="119">
        <v>243</v>
      </c>
      <c r="H44" s="120">
        <v>68</v>
      </c>
      <c r="K44" s="113" t="s">
        <v>200</v>
      </c>
      <c r="L44" s="114" t="s">
        <v>201</v>
      </c>
    </row>
    <row r="45" spans="4:12" ht="19.2" thickTop="1" thickBot="1" x14ac:dyDescent="0.4">
      <c r="F45" s="118" t="s">
        <v>202</v>
      </c>
      <c r="G45" s="119">
        <v>249</v>
      </c>
      <c r="H45" s="120">
        <v>40</v>
      </c>
      <c r="K45" s="113" t="s">
        <v>135</v>
      </c>
      <c r="L45" s="114" t="s">
        <v>203</v>
      </c>
    </row>
    <row r="46" spans="4:12" ht="19.2" thickTop="1" thickBot="1" x14ac:dyDescent="0.4">
      <c r="D46" s="103" t="s">
        <v>204</v>
      </c>
      <c r="F46" s="118" t="s">
        <v>205</v>
      </c>
      <c r="G46" s="119">
        <v>314</v>
      </c>
      <c r="H46" s="120">
        <v>56</v>
      </c>
      <c r="K46" s="113" t="s">
        <v>206</v>
      </c>
      <c r="L46" s="114" t="s">
        <v>207</v>
      </c>
    </row>
    <row r="47" spans="4:12" ht="18.600000000000001" thickTop="1" x14ac:dyDescent="0.35">
      <c r="D47" s="127" t="s">
        <v>208</v>
      </c>
      <c r="F47" s="118" t="s">
        <v>209</v>
      </c>
      <c r="G47" s="119">
        <v>271</v>
      </c>
      <c r="H47" s="120">
        <v>39</v>
      </c>
      <c r="K47" s="113" t="s">
        <v>210</v>
      </c>
      <c r="L47" s="114" t="s">
        <v>211</v>
      </c>
    </row>
    <row r="48" spans="4:12" x14ac:dyDescent="0.35">
      <c r="D48" s="128" t="s">
        <v>212</v>
      </c>
      <c r="F48" s="118" t="s">
        <v>213</v>
      </c>
      <c r="G48" s="119">
        <v>298</v>
      </c>
      <c r="H48" s="120">
        <v>40</v>
      </c>
      <c r="K48" s="113" t="s">
        <v>146</v>
      </c>
      <c r="L48" s="114" t="s">
        <v>214</v>
      </c>
    </row>
    <row r="49" spans="4:12" x14ac:dyDescent="0.35">
      <c r="D49" s="128" t="s">
        <v>215</v>
      </c>
      <c r="F49" s="118" t="s">
        <v>216</v>
      </c>
      <c r="G49" s="119">
        <v>113</v>
      </c>
      <c r="H49" s="120">
        <v>233</v>
      </c>
      <c r="K49" s="113" t="s">
        <v>152</v>
      </c>
      <c r="L49" s="114" t="s">
        <v>217</v>
      </c>
    </row>
    <row r="50" spans="4:12" x14ac:dyDescent="0.35">
      <c r="D50" s="129" t="s">
        <v>218</v>
      </c>
      <c r="F50" s="118" t="s">
        <v>219</v>
      </c>
      <c r="G50" s="119">
        <v>128</v>
      </c>
      <c r="H50" s="120">
        <v>137</v>
      </c>
      <c r="K50" s="113" t="s">
        <v>220</v>
      </c>
      <c r="L50" s="114" t="s">
        <v>221</v>
      </c>
    </row>
    <row r="51" spans="4:12" ht="18.600000000000001" thickBot="1" x14ac:dyDescent="0.4">
      <c r="D51" s="109" t="s">
        <v>102</v>
      </c>
      <c r="F51" s="118" t="s">
        <v>222</v>
      </c>
      <c r="G51" s="119">
        <v>761</v>
      </c>
      <c r="H51" s="120"/>
      <c r="K51" s="113" t="s">
        <v>223</v>
      </c>
      <c r="L51" s="114" t="s">
        <v>224</v>
      </c>
    </row>
    <row r="52" spans="4:12" ht="19.2" thickTop="1" thickBot="1" x14ac:dyDescent="0.4">
      <c r="F52" s="118" t="s">
        <v>225</v>
      </c>
      <c r="G52" s="119">
        <v>312</v>
      </c>
      <c r="H52" s="120">
        <v>527</v>
      </c>
      <c r="K52" s="113" t="s">
        <v>226</v>
      </c>
      <c r="L52" s="114" t="s">
        <v>227</v>
      </c>
    </row>
    <row r="53" spans="4:12" ht="18.600000000000001" thickTop="1" x14ac:dyDescent="0.35">
      <c r="D53" s="121" t="s">
        <v>228</v>
      </c>
      <c r="F53" s="118"/>
      <c r="G53" s="119"/>
      <c r="H53" s="120"/>
      <c r="K53" s="113" t="s">
        <v>229</v>
      </c>
      <c r="L53" s="114" t="s">
        <v>230</v>
      </c>
    </row>
    <row r="54" spans="4:12" ht="18.600000000000001" thickBot="1" x14ac:dyDescent="0.4">
      <c r="D54" s="122" t="s">
        <v>231</v>
      </c>
      <c r="F54" s="130"/>
      <c r="G54" s="131"/>
      <c r="H54" s="132"/>
      <c r="K54" s="113" t="s">
        <v>232</v>
      </c>
      <c r="L54" s="114" t="s">
        <v>233</v>
      </c>
    </row>
    <row r="55" spans="4:12" ht="18.600000000000001" thickTop="1" x14ac:dyDescent="0.35">
      <c r="D55" s="122" t="s">
        <v>234</v>
      </c>
      <c r="K55" s="113" t="s">
        <v>235</v>
      </c>
      <c r="L55" s="114" t="s">
        <v>236</v>
      </c>
    </row>
    <row r="56" spans="4:12" x14ac:dyDescent="0.35">
      <c r="D56" s="122" t="s">
        <v>237</v>
      </c>
      <c r="K56" s="113" t="s">
        <v>238</v>
      </c>
      <c r="L56" s="114" t="s">
        <v>239</v>
      </c>
    </row>
    <row r="57" spans="4:12" ht="18.600000000000001" thickBot="1" x14ac:dyDescent="0.4">
      <c r="D57" s="123" t="s">
        <v>240</v>
      </c>
      <c r="K57" s="113" t="s">
        <v>241</v>
      </c>
      <c r="L57" s="114" t="s">
        <v>242</v>
      </c>
    </row>
    <row r="58" spans="4:12" ht="19.2" thickTop="1" thickBot="1" x14ac:dyDescent="0.4">
      <c r="K58" s="113" t="s">
        <v>243</v>
      </c>
      <c r="L58" s="114" t="s">
        <v>244</v>
      </c>
    </row>
    <row r="59" spans="4:12" ht="19.2" thickTop="1" thickBot="1" x14ac:dyDescent="0.4">
      <c r="D59" s="124" t="s">
        <v>142</v>
      </c>
      <c r="K59" s="113" t="s">
        <v>245</v>
      </c>
      <c r="L59" s="114" t="s">
        <v>246</v>
      </c>
    </row>
    <row r="60" spans="4:12" ht="19.2" thickTop="1" thickBot="1" x14ac:dyDescent="0.4">
      <c r="D60" s="126" t="str">
        <f>IF(Contournement="Aucun","",IF(Contournement="Péage","tolls",IF(Contournement="Autoroute","highways",IF(Contournement="Traversier","ferries","indoor"))))</f>
        <v/>
      </c>
      <c r="K60" s="113" t="s">
        <v>247</v>
      </c>
      <c r="L60" s="114" t="s">
        <v>248</v>
      </c>
    </row>
    <row r="61" spans="4:12" ht="18.600000000000001" thickTop="1" x14ac:dyDescent="0.35">
      <c r="K61" s="113" t="s">
        <v>249</v>
      </c>
      <c r="L61" s="114" t="s">
        <v>250</v>
      </c>
    </row>
    <row r="62" spans="4:12" x14ac:dyDescent="0.35">
      <c r="K62" s="113" t="s">
        <v>251</v>
      </c>
      <c r="L62" s="114" t="s">
        <v>252</v>
      </c>
    </row>
    <row r="63" spans="4:12" x14ac:dyDescent="0.35">
      <c r="K63" s="113" t="s">
        <v>253</v>
      </c>
      <c r="L63" s="114" t="s">
        <v>254</v>
      </c>
    </row>
    <row r="64" spans="4:12" x14ac:dyDescent="0.35">
      <c r="K64" s="113" t="s">
        <v>255</v>
      </c>
      <c r="L64" s="114" t="s">
        <v>256</v>
      </c>
    </row>
    <row r="65" spans="11:12" x14ac:dyDescent="0.35">
      <c r="K65" s="113" t="s">
        <v>257</v>
      </c>
      <c r="L65" s="114" t="s">
        <v>258</v>
      </c>
    </row>
    <row r="66" spans="11:12" x14ac:dyDescent="0.35">
      <c r="K66" s="113" t="s">
        <v>259</v>
      </c>
      <c r="L66" s="114" t="s">
        <v>260</v>
      </c>
    </row>
    <row r="67" spans="11:12" x14ac:dyDescent="0.35">
      <c r="K67" s="113" t="s">
        <v>261</v>
      </c>
      <c r="L67" s="114" t="s">
        <v>262</v>
      </c>
    </row>
    <row r="68" spans="11:12" x14ac:dyDescent="0.35">
      <c r="K68" s="113" t="s">
        <v>263</v>
      </c>
      <c r="L68" s="114" t="s">
        <v>264</v>
      </c>
    </row>
    <row r="69" spans="11:12" x14ac:dyDescent="0.35">
      <c r="K69" s="113" t="s">
        <v>180</v>
      </c>
      <c r="L69" s="114" t="s">
        <v>265</v>
      </c>
    </row>
    <row r="70" spans="11:12" x14ac:dyDescent="0.35">
      <c r="K70" s="113" t="s">
        <v>57</v>
      </c>
      <c r="L70" s="114" t="s">
        <v>266</v>
      </c>
    </row>
    <row r="71" spans="11:12" x14ac:dyDescent="0.35">
      <c r="K71" s="113" t="s">
        <v>267</v>
      </c>
      <c r="L71" s="114" t="s">
        <v>268</v>
      </c>
    </row>
    <row r="72" spans="11:12" x14ac:dyDescent="0.35">
      <c r="K72" s="113" t="s">
        <v>269</v>
      </c>
      <c r="L72" s="114" t="s">
        <v>270</v>
      </c>
    </row>
    <row r="73" spans="11:12" x14ac:dyDescent="0.35">
      <c r="K73" s="113" t="s">
        <v>271</v>
      </c>
      <c r="L73" s="114" t="s">
        <v>272</v>
      </c>
    </row>
    <row r="74" spans="11:12" x14ac:dyDescent="0.35">
      <c r="K74" s="113" t="s">
        <v>273</v>
      </c>
      <c r="L74" s="114" t="s">
        <v>274</v>
      </c>
    </row>
    <row r="75" spans="11:12" x14ac:dyDescent="0.35">
      <c r="K75" s="113" t="s">
        <v>225</v>
      </c>
      <c r="L75" s="114" t="s">
        <v>275</v>
      </c>
    </row>
    <row r="76" spans="11:12" x14ac:dyDescent="0.35">
      <c r="K76" s="113" t="s">
        <v>276</v>
      </c>
      <c r="L76" s="114" t="s">
        <v>277</v>
      </c>
    </row>
    <row r="77" spans="11:12" x14ac:dyDescent="0.35">
      <c r="K77" s="113" t="s">
        <v>278</v>
      </c>
      <c r="L77" s="114" t="s">
        <v>279</v>
      </c>
    </row>
    <row r="78" spans="11:12" x14ac:dyDescent="0.35">
      <c r="K78" s="133" t="s">
        <v>280</v>
      </c>
      <c r="L78" s="134" t="s">
        <v>281</v>
      </c>
    </row>
    <row r="79" spans="11:12" x14ac:dyDescent="0.35">
      <c r="K79" s="133" t="s">
        <v>282</v>
      </c>
      <c r="L79" s="134" t="s">
        <v>283</v>
      </c>
    </row>
    <row r="80" spans="11:12" x14ac:dyDescent="0.35">
      <c r="K80" s="280" t="s">
        <v>284</v>
      </c>
      <c r="L80" s="134" t="s">
        <v>284</v>
      </c>
    </row>
    <row r="81" spans="11:12" x14ac:dyDescent="0.35">
      <c r="K81" s="133" t="s">
        <v>285</v>
      </c>
      <c r="L81" s="134" t="s">
        <v>286</v>
      </c>
    </row>
    <row r="82" spans="11:12" x14ac:dyDescent="0.35">
      <c r="K82" s="133" t="s">
        <v>287</v>
      </c>
      <c r="L82" s="134" t="s">
        <v>288</v>
      </c>
    </row>
    <row r="83" spans="11:12" x14ac:dyDescent="0.35">
      <c r="K83" s="133" t="s">
        <v>289</v>
      </c>
      <c r="L83" s="134" t="s">
        <v>290</v>
      </c>
    </row>
    <row r="84" spans="11:12" x14ac:dyDescent="0.35">
      <c r="K84" s="133" t="s">
        <v>291</v>
      </c>
      <c r="L84" s="134" t="s">
        <v>292</v>
      </c>
    </row>
    <row r="85" spans="11:12" x14ac:dyDescent="0.35">
      <c r="K85" s="133" t="s">
        <v>293</v>
      </c>
      <c r="L85" s="134" t="s">
        <v>294</v>
      </c>
    </row>
    <row r="86" spans="11:12" x14ac:dyDescent="0.35">
      <c r="K86" s="133"/>
      <c r="L86" s="134"/>
    </row>
    <row r="87" spans="11:12" ht="18.600000000000001" thickBot="1" x14ac:dyDescent="0.4">
      <c r="K87" s="133"/>
      <c r="L87" s="134"/>
    </row>
    <row r="88" spans="11:12" ht="18.600000000000001" thickTop="1" x14ac:dyDescent="0.35">
      <c r="K88" s="135" t="s">
        <v>108</v>
      </c>
      <c r="L88" s="136">
        <f>'Rapport dépenses'!$N$3</f>
        <v>0</v>
      </c>
    </row>
    <row r="89" spans="11:12" x14ac:dyDescent="0.35">
      <c r="K89" s="137" t="s">
        <v>295</v>
      </c>
      <c r="L89" s="136" t="s">
        <v>296</v>
      </c>
    </row>
    <row r="90" spans="11:12" x14ac:dyDescent="0.35">
      <c r="K90" s="137" t="s">
        <v>297</v>
      </c>
      <c r="L90" s="136" t="s">
        <v>298</v>
      </c>
    </row>
    <row r="91" spans="11:12" x14ac:dyDescent="0.35">
      <c r="K91" s="137" t="s">
        <v>299</v>
      </c>
      <c r="L91" s="136" t="s">
        <v>300</v>
      </c>
    </row>
    <row r="92" spans="11:12" x14ac:dyDescent="0.35">
      <c r="K92" s="137" t="s">
        <v>301</v>
      </c>
      <c r="L92" s="136" t="s">
        <v>302</v>
      </c>
    </row>
    <row r="93" spans="11:12" x14ac:dyDescent="0.35">
      <c r="K93" s="137" t="s">
        <v>303</v>
      </c>
      <c r="L93" s="136" t="s">
        <v>304</v>
      </c>
    </row>
    <row r="94" spans="11:12" x14ac:dyDescent="0.35">
      <c r="K94" s="137" t="s">
        <v>305</v>
      </c>
      <c r="L94" s="136" t="s">
        <v>306</v>
      </c>
    </row>
    <row r="95" spans="11:12" x14ac:dyDescent="0.35">
      <c r="K95" s="137" t="s">
        <v>307</v>
      </c>
      <c r="L95" s="136" t="s">
        <v>308</v>
      </c>
    </row>
    <row r="96" spans="11:12" x14ac:dyDescent="0.35">
      <c r="K96" s="137" t="s">
        <v>309</v>
      </c>
      <c r="L96" s="136" t="s">
        <v>310</v>
      </c>
    </row>
    <row r="97" spans="11:12" x14ac:dyDescent="0.35">
      <c r="K97" s="137" t="s">
        <v>311</v>
      </c>
      <c r="L97" s="136" t="s">
        <v>312</v>
      </c>
    </row>
    <row r="98" spans="11:12" x14ac:dyDescent="0.35">
      <c r="K98" s="137" t="s">
        <v>313</v>
      </c>
      <c r="L98" s="136" t="s">
        <v>314</v>
      </c>
    </row>
    <row r="99" spans="11:12" x14ac:dyDescent="0.35">
      <c r="K99" s="137" t="s">
        <v>315</v>
      </c>
      <c r="L99" s="136" t="s">
        <v>316</v>
      </c>
    </row>
    <row r="100" spans="11:12" x14ac:dyDescent="0.35">
      <c r="K100" s="137" t="s">
        <v>317</v>
      </c>
      <c r="L100" s="136" t="s">
        <v>318</v>
      </c>
    </row>
    <row r="101" spans="11:12" x14ac:dyDescent="0.35">
      <c r="K101" s="137" t="s">
        <v>319</v>
      </c>
      <c r="L101" s="136" t="s">
        <v>320</v>
      </c>
    </row>
    <row r="102" spans="11:12" x14ac:dyDescent="0.35">
      <c r="K102" s="137" t="s">
        <v>321</v>
      </c>
      <c r="L102" s="136" t="s">
        <v>322</v>
      </c>
    </row>
    <row r="103" spans="11:12" x14ac:dyDescent="0.35">
      <c r="K103" s="137" t="s">
        <v>321</v>
      </c>
      <c r="L103" s="136" t="s">
        <v>323</v>
      </c>
    </row>
    <row r="104" spans="11:12" x14ac:dyDescent="0.35">
      <c r="K104" s="137" t="s">
        <v>324</v>
      </c>
      <c r="L104" s="136" t="s">
        <v>325</v>
      </c>
    </row>
    <row r="105" spans="11:12" x14ac:dyDescent="0.35">
      <c r="K105" s="137" t="s">
        <v>326</v>
      </c>
      <c r="L105" s="136" t="s">
        <v>327</v>
      </c>
    </row>
    <row r="106" spans="11:12" x14ac:dyDescent="0.35">
      <c r="K106" s="137" t="s">
        <v>328</v>
      </c>
      <c r="L106" s="136" t="s">
        <v>329</v>
      </c>
    </row>
    <row r="107" spans="11:12" x14ac:dyDescent="0.35">
      <c r="K107" s="137" t="s">
        <v>330</v>
      </c>
      <c r="L107" s="136" t="s">
        <v>331</v>
      </c>
    </row>
    <row r="108" spans="11:12" x14ac:dyDescent="0.35">
      <c r="K108" s="137" t="s">
        <v>332</v>
      </c>
      <c r="L108" s="136" t="s">
        <v>333</v>
      </c>
    </row>
    <row r="109" spans="11:12" x14ac:dyDescent="0.35">
      <c r="K109" s="137" t="s">
        <v>334</v>
      </c>
      <c r="L109" s="136" t="s">
        <v>335</v>
      </c>
    </row>
    <row r="110" spans="11:12" x14ac:dyDescent="0.35">
      <c r="K110" s="137" t="s">
        <v>336</v>
      </c>
      <c r="L110" s="136" t="s">
        <v>337</v>
      </c>
    </row>
    <row r="111" spans="11:12" x14ac:dyDescent="0.35">
      <c r="K111" s="137" t="s">
        <v>338</v>
      </c>
      <c r="L111" s="136" t="s">
        <v>339</v>
      </c>
    </row>
    <row r="112" spans="11:12" x14ac:dyDescent="0.35">
      <c r="K112" s="137" t="s">
        <v>340</v>
      </c>
      <c r="L112" s="136" t="s">
        <v>341</v>
      </c>
    </row>
    <row r="113" spans="10:12" x14ac:dyDescent="0.35">
      <c r="J113" s="94" t="s">
        <v>342</v>
      </c>
      <c r="K113" s="137" t="s">
        <v>343</v>
      </c>
      <c r="L113" s="136" t="s">
        <v>344</v>
      </c>
    </row>
    <row r="114" spans="10:12" x14ac:dyDescent="0.35">
      <c r="K114" s="137" t="s">
        <v>345</v>
      </c>
      <c r="L114" s="136" t="s">
        <v>346</v>
      </c>
    </row>
    <row r="115" spans="10:12" x14ac:dyDescent="0.35">
      <c r="K115" s="137" t="s">
        <v>347</v>
      </c>
      <c r="L115" s="136" t="s">
        <v>348</v>
      </c>
    </row>
    <row r="116" spans="10:12" x14ac:dyDescent="0.35">
      <c r="K116" s="137" t="s">
        <v>349</v>
      </c>
      <c r="L116" s="136" t="s">
        <v>350</v>
      </c>
    </row>
    <row r="117" spans="10:12" x14ac:dyDescent="0.35">
      <c r="K117" s="137" t="s">
        <v>351</v>
      </c>
      <c r="L117" s="136" t="s">
        <v>352</v>
      </c>
    </row>
    <row r="118" spans="10:12" x14ac:dyDescent="0.35">
      <c r="K118" s="137" t="s">
        <v>353</v>
      </c>
      <c r="L118" s="136" t="s">
        <v>354</v>
      </c>
    </row>
    <row r="119" spans="10:12" x14ac:dyDescent="0.35">
      <c r="K119" s="137" t="s">
        <v>355</v>
      </c>
      <c r="L119" s="136" t="s">
        <v>356</v>
      </c>
    </row>
    <row r="120" spans="10:12" x14ac:dyDescent="0.35">
      <c r="K120" s="137" t="s">
        <v>357</v>
      </c>
      <c r="L120" s="136" t="s">
        <v>358</v>
      </c>
    </row>
    <row r="121" spans="10:12" x14ac:dyDescent="0.35">
      <c r="K121" s="137" t="s">
        <v>359</v>
      </c>
      <c r="L121" s="136" t="s">
        <v>360</v>
      </c>
    </row>
    <row r="122" spans="10:12" x14ac:dyDescent="0.35">
      <c r="K122" s="137" t="s">
        <v>361</v>
      </c>
      <c r="L122" s="136" t="s">
        <v>362</v>
      </c>
    </row>
    <row r="123" spans="10:12" x14ac:dyDescent="0.35">
      <c r="K123" s="137" t="s">
        <v>363</v>
      </c>
      <c r="L123" s="136" t="s">
        <v>364</v>
      </c>
    </row>
    <row r="124" spans="10:12" x14ac:dyDescent="0.35">
      <c r="K124" s="137" t="s">
        <v>365</v>
      </c>
      <c r="L124" s="136" t="s">
        <v>366</v>
      </c>
    </row>
    <row r="125" spans="10:12" x14ac:dyDescent="0.35">
      <c r="K125" s="137" t="s">
        <v>367</v>
      </c>
      <c r="L125" s="136" t="s">
        <v>368</v>
      </c>
    </row>
    <row r="126" spans="10:12" x14ac:dyDescent="0.35">
      <c r="K126" s="137" t="s">
        <v>369</v>
      </c>
      <c r="L126" s="136" t="s">
        <v>370</v>
      </c>
    </row>
    <row r="127" spans="10:12" x14ac:dyDescent="0.35">
      <c r="K127" s="137" t="s">
        <v>371</v>
      </c>
      <c r="L127" s="136" t="s">
        <v>372</v>
      </c>
    </row>
    <row r="128" spans="10:12" x14ac:dyDescent="0.35">
      <c r="K128" s="137" t="s">
        <v>373</v>
      </c>
      <c r="L128" s="136" t="s">
        <v>374</v>
      </c>
    </row>
    <row r="129" spans="11:12" x14ac:dyDescent="0.35">
      <c r="K129" s="137" t="s">
        <v>375</v>
      </c>
      <c r="L129" s="136" t="s">
        <v>376</v>
      </c>
    </row>
    <row r="130" spans="11:12" x14ac:dyDescent="0.35">
      <c r="K130" s="137" t="s">
        <v>280</v>
      </c>
      <c r="L130" s="136" t="s">
        <v>377</v>
      </c>
    </row>
    <row r="131" spans="11:12" x14ac:dyDescent="0.35">
      <c r="K131" s="137" t="s">
        <v>282</v>
      </c>
      <c r="L131" s="136" t="s">
        <v>378</v>
      </c>
    </row>
    <row r="132" spans="11:12" x14ac:dyDescent="0.35">
      <c r="K132" s="137" t="s">
        <v>284</v>
      </c>
      <c r="L132" s="136" t="s">
        <v>379</v>
      </c>
    </row>
    <row r="133" spans="11:12" x14ac:dyDescent="0.35">
      <c r="K133" s="137" t="s">
        <v>285</v>
      </c>
      <c r="L133" s="136" t="s">
        <v>380</v>
      </c>
    </row>
    <row r="134" spans="11:12" x14ac:dyDescent="0.35">
      <c r="K134" s="137" t="s">
        <v>287</v>
      </c>
      <c r="L134" s="136" t="s">
        <v>381</v>
      </c>
    </row>
    <row r="135" spans="11:12" x14ac:dyDescent="0.35">
      <c r="K135" s="137" t="s">
        <v>289</v>
      </c>
      <c r="L135" s="136" t="s">
        <v>382</v>
      </c>
    </row>
    <row r="136" spans="11:12" x14ac:dyDescent="0.35">
      <c r="K136" s="137" t="s">
        <v>291</v>
      </c>
      <c r="L136" s="136" t="s">
        <v>383</v>
      </c>
    </row>
    <row r="137" spans="11:12" x14ac:dyDescent="0.35">
      <c r="K137" s="137" t="s">
        <v>293</v>
      </c>
      <c r="L137" s="136" t="s">
        <v>384</v>
      </c>
    </row>
    <row r="138" spans="11:12" ht="18.600000000000001" thickBot="1" x14ac:dyDescent="0.4">
      <c r="K138" s="137"/>
      <c r="L138" s="136"/>
    </row>
    <row r="139" spans="11:12" ht="18.600000000000001" thickTop="1" x14ac:dyDescent="0.35">
      <c r="K139" s="138" t="s">
        <v>108</v>
      </c>
      <c r="L139" s="139">
        <f>'Rapport dépenses'!$N$3</f>
        <v>0</v>
      </c>
    </row>
    <row r="140" spans="11:12" x14ac:dyDescent="0.35">
      <c r="K140" s="140" t="s">
        <v>385</v>
      </c>
      <c r="L140" s="139" t="s">
        <v>386</v>
      </c>
    </row>
    <row r="141" spans="11:12" x14ac:dyDescent="0.35">
      <c r="K141" s="140" t="s">
        <v>387</v>
      </c>
      <c r="L141" s="139" t="s">
        <v>388</v>
      </c>
    </row>
    <row r="142" spans="11:12" x14ac:dyDescent="0.35">
      <c r="K142" s="140" t="s">
        <v>389</v>
      </c>
      <c r="L142" s="139" t="s">
        <v>390</v>
      </c>
    </row>
    <row r="143" spans="11:12" x14ac:dyDescent="0.35">
      <c r="K143" s="140" t="s">
        <v>391</v>
      </c>
      <c r="L143" s="139" t="s">
        <v>392</v>
      </c>
    </row>
    <row r="144" spans="11:12" x14ac:dyDescent="0.35">
      <c r="K144" s="140" t="s">
        <v>393</v>
      </c>
      <c r="L144" s="139" t="s">
        <v>394</v>
      </c>
    </row>
    <row r="145" spans="11:12" x14ac:dyDescent="0.35">
      <c r="K145" s="140" t="s">
        <v>395</v>
      </c>
      <c r="L145" s="139" t="s">
        <v>396</v>
      </c>
    </row>
    <row r="146" spans="11:12" x14ac:dyDescent="0.35">
      <c r="K146" s="140" t="s">
        <v>397</v>
      </c>
      <c r="L146" s="139" t="s">
        <v>398</v>
      </c>
    </row>
    <row r="147" spans="11:12" x14ac:dyDescent="0.35">
      <c r="K147" s="140" t="s">
        <v>399</v>
      </c>
      <c r="L147" s="139" t="s">
        <v>400</v>
      </c>
    </row>
    <row r="148" spans="11:12" x14ac:dyDescent="0.35">
      <c r="K148" s="140" t="s">
        <v>401</v>
      </c>
      <c r="L148" s="139" t="s">
        <v>402</v>
      </c>
    </row>
    <row r="149" spans="11:12" x14ac:dyDescent="0.35">
      <c r="K149" s="140" t="s">
        <v>403</v>
      </c>
      <c r="L149" s="139" t="s">
        <v>404</v>
      </c>
    </row>
    <row r="150" spans="11:12" x14ac:dyDescent="0.35">
      <c r="K150" s="140" t="s">
        <v>280</v>
      </c>
      <c r="L150" s="139" t="s">
        <v>281</v>
      </c>
    </row>
    <row r="151" spans="11:12" x14ac:dyDescent="0.35">
      <c r="K151" s="140" t="s">
        <v>282</v>
      </c>
      <c r="L151" s="139" t="s">
        <v>283</v>
      </c>
    </row>
    <row r="152" spans="11:12" x14ac:dyDescent="0.35">
      <c r="K152" s="140" t="s">
        <v>284</v>
      </c>
      <c r="L152" s="139" t="s">
        <v>405</v>
      </c>
    </row>
    <row r="153" spans="11:12" x14ac:dyDescent="0.35">
      <c r="K153" s="140" t="s">
        <v>285</v>
      </c>
      <c r="L153" s="139" t="s">
        <v>286</v>
      </c>
    </row>
    <row r="154" spans="11:12" x14ac:dyDescent="0.35">
      <c r="K154" s="140" t="s">
        <v>287</v>
      </c>
      <c r="L154" s="139" t="s">
        <v>288</v>
      </c>
    </row>
    <row r="155" spans="11:12" x14ac:dyDescent="0.35">
      <c r="K155" s="140" t="s">
        <v>289</v>
      </c>
      <c r="L155" s="139" t="s">
        <v>290</v>
      </c>
    </row>
    <row r="156" spans="11:12" x14ac:dyDescent="0.35">
      <c r="K156" s="140" t="s">
        <v>291</v>
      </c>
      <c r="L156" s="139" t="s">
        <v>292</v>
      </c>
    </row>
    <row r="157" spans="11:12" x14ac:dyDescent="0.35">
      <c r="K157" s="140" t="s">
        <v>293</v>
      </c>
      <c r="L157" s="139" t="s">
        <v>294</v>
      </c>
    </row>
    <row r="158" spans="11:12" ht="18.600000000000001" thickBot="1" x14ac:dyDescent="0.4">
      <c r="K158" s="141"/>
      <c r="L158" s="142"/>
    </row>
    <row r="159" spans="11:12" ht="18.600000000000001" thickTop="1" x14ac:dyDescent="0.35"/>
    <row r="163" spans="10:12" ht="18.600000000000001" thickBot="1" x14ac:dyDescent="0.4"/>
    <row r="164" spans="10:12" ht="19.2" thickTop="1" thickBot="1" x14ac:dyDescent="0.4">
      <c r="K164" s="104" t="s">
        <v>406</v>
      </c>
      <c r="L164" s="105" t="s">
        <v>104</v>
      </c>
    </row>
    <row r="165" spans="10:12" ht="18.600000000000001" thickTop="1" x14ac:dyDescent="0.35">
      <c r="K165" s="158"/>
      <c r="L165" s="157"/>
    </row>
    <row r="166" spans="10:12" x14ac:dyDescent="0.35">
      <c r="K166" s="101">
        <v>920003</v>
      </c>
      <c r="L166" s="155" t="s">
        <v>407</v>
      </c>
    </row>
    <row r="167" spans="10:12" x14ac:dyDescent="0.35">
      <c r="K167" s="101">
        <v>920001</v>
      </c>
      <c r="L167" s="155" t="s">
        <v>408</v>
      </c>
    </row>
    <row r="168" spans="10:12" x14ac:dyDescent="0.35">
      <c r="K168" s="101">
        <v>920002</v>
      </c>
      <c r="L168" s="155" t="s">
        <v>409</v>
      </c>
    </row>
    <row r="169" spans="10:12" x14ac:dyDescent="0.35">
      <c r="K169" s="101">
        <v>920000</v>
      </c>
      <c r="L169" s="155" t="s">
        <v>410</v>
      </c>
    </row>
    <row r="170" spans="10:12" x14ac:dyDescent="0.35">
      <c r="K170" s="101">
        <v>913000</v>
      </c>
      <c r="L170" s="155" t="s">
        <v>123</v>
      </c>
    </row>
    <row r="171" spans="10:12" x14ac:dyDescent="0.35">
      <c r="K171" s="101">
        <v>932001</v>
      </c>
      <c r="L171" s="155" t="s">
        <v>115</v>
      </c>
    </row>
    <row r="172" spans="10:12" x14ac:dyDescent="0.35">
      <c r="K172" s="101">
        <v>929000</v>
      </c>
      <c r="L172" s="155" t="s">
        <v>129</v>
      </c>
    </row>
    <row r="173" spans="10:12" x14ac:dyDescent="0.35">
      <c r="J173" s="94"/>
      <c r="K173" s="101">
        <v>931001</v>
      </c>
      <c r="L173" s="155" t="s">
        <v>122</v>
      </c>
    </row>
    <row r="174" spans="10:12" x14ac:dyDescent="0.35">
      <c r="K174" s="101">
        <v>937000</v>
      </c>
      <c r="L174" s="155" t="s">
        <v>136</v>
      </c>
    </row>
    <row r="175" spans="10:12" x14ac:dyDescent="0.35">
      <c r="K175" s="101">
        <v>914000</v>
      </c>
      <c r="L175" s="155" t="s">
        <v>411</v>
      </c>
    </row>
    <row r="176" spans="10:12" x14ac:dyDescent="0.35">
      <c r="K176" s="101">
        <v>900004</v>
      </c>
      <c r="L176" s="155" t="s">
        <v>140</v>
      </c>
    </row>
    <row r="177" spans="11:12" x14ac:dyDescent="0.35">
      <c r="K177" s="101">
        <v>932007</v>
      </c>
      <c r="L177" s="155" t="s">
        <v>144</v>
      </c>
    </row>
    <row r="178" spans="11:12" x14ac:dyDescent="0.35">
      <c r="K178" s="101">
        <v>932006</v>
      </c>
      <c r="L178" s="155" t="s">
        <v>147</v>
      </c>
    </row>
    <row r="179" spans="11:12" x14ac:dyDescent="0.35">
      <c r="K179" s="101">
        <v>901002</v>
      </c>
      <c r="L179" s="155" t="s">
        <v>412</v>
      </c>
    </row>
    <row r="180" spans="11:12" x14ac:dyDescent="0.35">
      <c r="K180" s="101">
        <v>906001</v>
      </c>
      <c r="L180" s="155" t="s">
        <v>150</v>
      </c>
    </row>
    <row r="181" spans="11:12" x14ac:dyDescent="0.35">
      <c r="K181" s="101">
        <v>937001</v>
      </c>
      <c r="L181" s="155" t="s">
        <v>153</v>
      </c>
    </row>
    <row r="182" spans="11:12" x14ac:dyDescent="0.35">
      <c r="K182" s="101">
        <v>928001</v>
      </c>
      <c r="L182" s="155" t="s">
        <v>157</v>
      </c>
    </row>
    <row r="183" spans="11:12" x14ac:dyDescent="0.35">
      <c r="K183" s="101">
        <v>923001</v>
      </c>
      <c r="L183" s="155" t="s">
        <v>160</v>
      </c>
    </row>
    <row r="184" spans="11:12" x14ac:dyDescent="0.35">
      <c r="K184" s="101">
        <v>928002</v>
      </c>
      <c r="L184" s="155" t="s">
        <v>163</v>
      </c>
    </row>
    <row r="185" spans="11:12" x14ac:dyDescent="0.35">
      <c r="K185" s="101">
        <v>937002</v>
      </c>
      <c r="L185" s="155" t="s">
        <v>166</v>
      </c>
    </row>
    <row r="186" spans="11:12" x14ac:dyDescent="0.35">
      <c r="K186" s="101">
        <v>900006</v>
      </c>
      <c r="L186" s="155" t="s">
        <v>413</v>
      </c>
    </row>
    <row r="187" spans="11:12" x14ac:dyDescent="0.35">
      <c r="K187" s="101">
        <v>920004</v>
      </c>
      <c r="L187" s="155" t="s">
        <v>414</v>
      </c>
    </row>
    <row r="188" spans="11:12" x14ac:dyDescent="0.35">
      <c r="K188" s="101">
        <v>933003</v>
      </c>
      <c r="L188" s="155" t="s">
        <v>415</v>
      </c>
    </row>
    <row r="189" spans="11:12" x14ac:dyDescent="0.35">
      <c r="K189" s="101">
        <v>923002</v>
      </c>
      <c r="L189" s="155" t="s">
        <v>170</v>
      </c>
    </row>
    <row r="190" spans="11:12" x14ac:dyDescent="0.35">
      <c r="K190" s="101">
        <v>922001</v>
      </c>
      <c r="L190" s="155" t="s">
        <v>416</v>
      </c>
    </row>
    <row r="191" spans="11:12" x14ac:dyDescent="0.35">
      <c r="K191" s="101">
        <v>936001</v>
      </c>
      <c r="L191" s="155" t="s">
        <v>417</v>
      </c>
    </row>
    <row r="192" spans="11:12" x14ac:dyDescent="0.35">
      <c r="K192" s="101">
        <v>936003</v>
      </c>
      <c r="L192" s="155" t="s">
        <v>173</v>
      </c>
    </row>
    <row r="193" spans="11:15" x14ac:dyDescent="0.35">
      <c r="K193" s="101">
        <v>936002</v>
      </c>
      <c r="L193" s="155" t="s">
        <v>177</v>
      </c>
    </row>
    <row r="194" spans="11:15" x14ac:dyDescent="0.35">
      <c r="K194" s="101">
        <v>932002</v>
      </c>
      <c r="L194" s="155" t="s">
        <v>128</v>
      </c>
    </row>
    <row r="195" spans="11:15" x14ac:dyDescent="0.35">
      <c r="K195" s="101">
        <v>932005</v>
      </c>
      <c r="L195" s="155" t="s">
        <v>183</v>
      </c>
    </row>
    <row r="196" spans="11:15" x14ac:dyDescent="0.35">
      <c r="K196" s="101">
        <v>933000</v>
      </c>
      <c r="L196" s="155" t="s">
        <v>187</v>
      </c>
    </row>
    <row r="197" spans="11:15" x14ac:dyDescent="0.35">
      <c r="K197" s="101">
        <v>907001</v>
      </c>
      <c r="L197" s="155" t="s">
        <v>418</v>
      </c>
    </row>
    <row r="198" spans="11:15" ht="18.600000000000001" thickBot="1" x14ac:dyDescent="0.4">
      <c r="K198" s="101">
        <v>900005</v>
      </c>
      <c r="L198" s="155" t="s">
        <v>191</v>
      </c>
    </row>
    <row r="199" spans="11:15" ht="18.600000000000001" thickTop="1" x14ac:dyDescent="0.35">
      <c r="K199" s="101">
        <v>909001</v>
      </c>
      <c r="L199" s="155" t="s">
        <v>194</v>
      </c>
      <c r="N199" s="143" t="s">
        <v>385</v>
      </c>
      <c r="O199" s="144" t="s">
        <v>386</v>
      </c>
    </row>
    <row r="200" spans="11:15" x14ac:dyDescent="0.35">
      <c r="K200" s="101">
        <v>925002</v>
      </c>
      <c r="L200" s="155" t="s">
        <v>419</v>
      </c>
      <c r="N200" s="145" t="s">
        <v>387</v>
      </c>
      <c r="O200" s="146" t="s">
        <v>388</v>
      </c>
    </row>
    <row r="201" spans="11:15" x14ac:dyDescent="0.35">
      <c r="K201" s="101">
        <v>925001</v>
      </c>
      <c r="L201" s="155" t="s">
        <v>420</v>
      </c>
      <c r="N201" s="145" t="s">
        <v>389</v>
      </c>
      <c r="O201" s="146" t="s">
        <v>390</v>
      </c>
    </row>
    <row r="202" spans="11:15" x14ac:dyDescent="0.35">
      <c r="K202" s="101">
        <v>909000</v>
      </c>
      <c r="L202" s="155" t="s">
        <v>197</v>
      </c>
      <c r="N202" s="145" t="s">
        <v>391</v>
      </c>
      <c r="O202" s="146" t="s">
        <v>392</v>
      </c>
    </row>
    <row r="203" spans="11:15" x14ac:dyDescent="0.35">
      <c r="K203" s="101">
        <v>909003</v>
      </c>
      <c r="L203" s="155" t="s">
        <v>421</v>
      </c>
      <c r="N203" s="145" t="s">
        <v>393</v>
      </c>
      <c r="O203" s="146" t="s">
        <v>394</v>
      </c>
    </row>
    <row r="204" spans="11:15" x14ac:dyDescent="0.35">
      <c r="K204" s="101">
        <v>926000</v>
      </c>
      <c r="L204" s="155" t="s">
        <v>200</v>
      </c>
      <c r="N204" s="145" t="s">
        <v>395</v>
      </c>
      <c r="O204" s="146" t="s">
        <v>396</v>
      </c>
    </row>
    <row r="205" spans="11:15" x14ac:dyDescent="0.35">
      <c r="K205" s="101">
        <v>900000</v>
      </c>
      <c r="L205" s="155" t="s">
        <v>422</v>
      </c>
      <c r="N205" s="145" t="s">
        <v>397</v>
      </c>
      <c r="O205" s="146" t="s">
        <v>398</v>
      </c>
    </row>
    <row r="206" spans="11:15" x14ac:dyDescent="0.35">
      <c r="K206" s="101">
        <v>900001</v>
      </c>
      <c r="L206" s="155" t="s">
        <v>423</v>
      </c>
      <c r="N206" s="145" t="s">
        <v>399</v>
      </c>
      <c r="O206" s="146" t="s">
        <v>400</v>
      </c>
    </row>
    <row r="207" spans="11:15" x14ac:dyDescent="0.35">
      <c r="K207" s="101">
        <v>939000</v>
      </c>
      <c r="L207" s="155" t="s">
        <v>424</v>
      </c>
      <c r="N207" s="145" t="s">
        <v>401</v>
      </c>
      <c r="O207" s="146" t="s">
        <v>402</v>
      </c>
    </row>
    <row r="208" spans="11:15" ht="18.600000000000001" thickBot="1" x14ac:dyDescent="0.4">
      <c r="K208" s="101">
        <v>904001</v>
      </c>
      <c r="L208" s="155" t="s">
        <v>135</v>
      </c>
      <c r="N208" s="147" t="s">
        <v>403</v>
      </c>
      <c r="O208" s="148" t="s">
        <v>404</v>
      </c>
    </row>
    <row r="209" spans="11:15" ht="18.600000000000001" thickTop="1" x14ac:dyDescent="0.35">
      <c r="K209" s="101">
        <v>919001</v>
      </c>
      <c r="L209" s="155" t="s">
        <v>206</v>
      </c>
    </row>
    <row r="210" spans="11:15" ht="18.600000000000001" thickBot="1" x14ac:dyDescent="0.4">
      <c r="K210" s="101">
        <v>935000</v>
      </c>
      <c r="L210" s="155" t="s">
        <v>210</v>
      </c>
    </row>
    <row r="211" spans="11:15" ht="18.600000000000001" thickTop="1" x14ac:dyDescent="0.35">
      <c r="K211" s="101">
        <v>932003</v>
      </c>
      <c r="L211" s="155" t="s">
        <v>146</v>
      </c>
      <c r="N211" s="149" t="s">
        <v>295</v>
      </c>
      <c r="O211" s="150" t="s">
        <v>425</v>
      </c>
    </row>
    <row r="212" spans="11:15" x14ac:dyDescent="0.35">
      <c r="K212" s="101">
        <v>923000</v>
      </c>
      <c r="L212" s="155" t="s">
        <v>152</v>
      </c>
      <c r="N212" s="151" t="s">
        <v>297</v>
      </c>
      <c r="O212" s="152" t="s">
        <v>426</v>
      </c>
    </row>
    <row r="213" spans="11:15" x14ac:dyDescent="0.35">
      <c r="K213" s="101">
        <v>910000</v>
      </c>
      <c r="L213" s="155" t="s">
        <v>220</v>
      </c>
      <c r="N213" s="151" t="s">
        <v>299</v>
      </c>
      <c r="O213" s="152" t="s">
        <v>427</v>
      </c>
    </row>
    <row r="214" spans="11:15" x14ac:dyDescent="0.35">
      <c r="K214" s="101">
        <v>940001</v>
      </c>
      <c r="L214" s="155" t="s">
        <v>223</v>
      </c>
      <c r="N214" s="151" t="s">
        <v>301</v>
      </c>
      <c r="O214" s="152" t="s">
        <v>428</v>
      </c>
    </row>
    <row r="215" spans="11:15" x14ac:dyDescent="0.35">
      <c r="K215" s="101">
        <v>940002</v>
      </c>
      <c r="L215" s="155" t="s">
        <v>226</v>
      </c>
      <c r="N215" s="151" t="s">
        <v>303</v>
      </c>
      <c r="O215" s="152" t="s">
        <v>429</v>
      </c>
    </row>
    <row r="216" spans="11:15" x14ac:dyDescent="0.35">
      <c r="K216" s="101">
        <v>921000</v>
      </c>
      <c r="L216" s="155" t="s">
        <v>229</v>
      </c>
      <c r="N216" s="151" t="s">
        <v>305</v>
      </c>
      <c r="O216" s="152" t="s">
        <v>430</v>
      </c>
    </row>
    <row r="217" spans="11:15" x14ac:dyDescent="0.35">
      <c r="K217" s="101">
        <v>902000</v>
      </c>
      <c r="L217" s="155" t="s">
        <v>232</v>
      </c>
      <c r="N217" s="151" t="s">
        <v>307</v>
      </c>
      <c r="O217" s="152" t="s">
        <v>431</v>
      </c>
    </row>
    <row r="218" spans="11:15" x14ac:dyDescent="0.35">
      <c r="K218" s="101">
        <v>902002</v>
      </c>
      <c r="L218" s="155" t="s">
        <v>235</v>
      </c>
      <c r="N218" s="151" t="s">
        <v>309</v>
      </c>
      <c r="O218" s="152" t="s">
        <v>432</v>
      </c>
    </row>
    <row r="219" spans="11:15" x14ac:dyDescent="0.35">
      <c r="K219" s="101">
        <v>911000</v>
      </c>
      <c r="L219" s="155" t="s">
        <v>238</v>
      </c>
      <c r="N219" s="151" t="s">
        <v>311</v>
      </c>
      <c r="O219" s="152" t="s">
        <v>433</v>
      </c>
    </row>
    <row r="220" spans="11:15" x14ac:dyDescent="0.35">
      <c r="K220" s="101">
        <v>916000</v>
      </c>
      <c r="L220" s="155" t="s">
        <v>241</v>
      </c>
      <c r="N220" s="151" t="s">
        <v>313</v>
      </c>
      <c r="O220" s="152" t="s">
        <v>434</v>
      </c>
    </row>
    <row r="221" spans="11:15" x14ac:dyDescent="0.35">
      <c r="K221" s="101">
        <v>938000</v>
      </c>
      <c r="L221" s="155" t="s">
        <v>243</v>
      </c>
      <c r="N221" s="151" t="s">
        <v>315</v>
      </c>
      <c r="O221" s="152" t="s">
        <v>435</v>
      </c>
    </row>
    <row r="222" spans="11:15" x14ac:dyDescent="0.35">
      <c r="K222" s="101">
        <v>927000</v>
      </c>
      <c r="L222" s="155" t="s">
        <v>436</v>
      </c>
      <c r="N222" s="151" t="s">
        <v>317</v>
      </c>
      <c r="O222" s="152" t="s">
        <v>437</v>
      </c>
    </row>
    <row r="223" spans="11:15" x14ac:dyDescent="0.35">
      <c r="K223" s="101">
        <v>927002</v>
      </c>
      <c r="L223" s="155" t="s">
        <v>438</v>
      </c>
      <c r="N223" s="151" t="s">
        <v>319</v>
      </c>
      <c r="O223" s="152" t="s">
        <v>439</v>
      </c>
    </row>
    <row r="224" spans="11:15" x14ac:dyDescent="0.35">
      <c r="K224" s="101">
        <v>930000</v>
      </c>
      <c r="L224" s="155" t="s">
        <v>245</v>
      </c>
      <c r="N224" s="151" t="s">
        <v>321</v>
      </c>
      <c r="O224" s="152" t="s">
        <v>440</v>
      </c>
    </row>
    <row r="225" spans="11:15" x14ac:dyDescent="0.35">
      <c r="K225" s="101">
        <v>919000</v>
      </c>
      <c r="L225" s="155" t="s">
        <v>247</v>
      </c>
      <c r="N225" s="151" t="s">
        <v>321</v>
      </c>
      <c r="O225" s="152" t="s">
        <v>441</v>
      </c>
    </row>
    <row r="226" spans="11:15" x14ac:dyDescent="0.35">
      <c r="K226" s="101">
        <v>919002</v>
      </c>
      <c r="L226" s="155" t="s">
        <v>249</v>
      </c>
      <c r="N226" s="151" t="s">
        <v>324</v>
      </c>
      <c r="O226" s="152" t="s">
        <v>442</v>
      </c>
    </row>
    <row r="227" spans="11:15" x14ac:dyDescent="0.35">
      <c r="K227" s="101">
        <v>901000</v>
      </c>
      <c r="L227" s="155" t="s">
        <v>169</v>
      </c>
      <c r="N227" s="151" t="s">
        <v>326</v>
      </c>
      <c r="O227" s="152" t="s">
        <v>443</v>
      </c>
    </row>
    <row r="228" spans="11:15" x14ac:dyDescent="0.35">
      <c r="K228" s="101">
        <v>901001</v>
      </c>
      <c r="L228" s="155" t="s">
        <v>444</v>
      </c>
      <c r="N228" s="151" t="s">
        <v>328</v>
      </c>
      <c r="O228" s="152" t="s">
        <v>445</v>
      </c>
    </row>
    <row r="229" spans="11:15" x14ac:dyDescent="0.35">
      <c r="K229" s="101">
        <v>922000</v>
      </c>
      <c r="L229" s="155" t="s">
        <v>446</v>
      </c>
      <c r="N229" s="151" t="s">
        <v>330</v>
      </c>
      <c r="O229" s="152" t="s">
        <v>447</v>
      </c>
    </row>
    <row r="230" spans="11:15" x14ac:dyDescent="0.35">
      <c r="K230" s="101">
        <v>915000</v>
      </c>
      <c r="L230" s="155" t="s">
        <v>251</v>
      </c>
      <c r="N230" s="151" t="s">
        <v>332</v>
      </c>
      <c r="O230" s="152" t="s">
        <v>448</v>
      </c>
    </row>
    <row r="231" spans="11:15" x14ac:dyDescent="0.35">
      <c r="K231" s="101">
        <v>903000</v>
      </c>
      <c r="L231" s="155" t="s">
        <v>449</v>
      </c>
      <c r="N231" s="151" t="s">
        <v>334</v>
      </c>
      <c r="O231" s="152" t="s">
        <v>450</v>
      </c>
    </row>
    <row r="232" spans="11:15" x14ac:dyDescent="0.35">
      <c r="K232" s="101">
        <v>932004</v>
      </c>
      <c r="L232" s="155" t="s">
        <v>253</v>
      </c>
      <c r="N232" s="151" t="s">
        <v>336</v>
      </c>
      <c r="O232" s="152" t="s">
        <v>451</v>
      </c>
    </row>
    <row r="233" spans="11:15" x14ac:dyDescent="0.35">
      <c r="K233" s="101">
        <v>907003</v>
      </c>
      <c r="L233" s="155" t="s">
        <v>255</v>
      </c>
      <c r="N233" s="151" t="s">
        <v>338</v>
      </c>
      <c r="O233" s="152" t="s">
        <v>452</v>
      </c>
    </row>
    <row r="234" spans="11:15" x14ac:dyDescent="0.35">
      <c r="K234" s="101">
        <v>908000</v>
      </c>
      <c r="L234" s="155" t="s">
        <v>257</v>
      </c>
      <c r="N234" s="151" t="s">
        <v>340</v>
      </c>
      <c r="O234" s="152" t="s">
        <v>453</v>
      </c>
    </row>
    <row r="235" spans="11:15" x14ac:dyDescent="0.35">
      <c r="K235" s="101">
        <v>928000</v>
      </c>
      <c r="L235" s="155" t="s">
        <v>259</v>
      </c>
      <c r="N235" s="151" t="s">
        <v>343</v>
      </c>
      <c r="O235" s="152" t="s">
        <v>454</v>
      </c>
    </row>
    <row r="236" spans="11:15" x14ac:dyDescent="0.35">
      <c r="K236" s="101">
        <v>912000</v>
      </c>
      <c r="L236" s="155" t="s">
        <v>261</v>
      </c>
      <c r="N236" s="151" t="s">
        <v>345</v>
      </c>
      <c r="O236" s="152" t="s">
        <v>455</v>
      </c>
    </row>
    <row r="237" spans="11:15" x14ac:dyDescent="0.35">
      <c r="K237" s="101">
        <v>931002</v>
      </c>
      <c r="L237" s="155" t="s">
        <v>263</v>
      </c>
      <c r="N237" s="151" t="s">
        <v>347</v>
      </c>
      <c r="O237" s="152" t="s">
        <v>456</v>
      </c>
    </row>
    <row r="238" spans="11:15" x14ac:dyDescent="0.35">
      <c r="K238" s="101">
        <v>931003</v>
      </c>
      <c r="L238" s="155" t="s">
        <v>457</v>
      </c>
      <c r="N238" s="151" t="s">
        <v>349</v>
      </c>
      <c r="O238" s="152" t="s">
        <v>458</v>
      </c>
    </row>
    <row r="239" spans="11:15" x14ac:dyDescent="0.35">
      <c r="K239" s="101">
        <v>906000</v>
      </c>
      <c r="L239" s="155" t="s">
        <v>180</v>
      </c>
      <c r="N239" s="151" t="s">
        <v>351</v>
      </c>
      <c r="O239" s="152" t="s">
        <v>459</v>
      </c>
    </row>
    <row r="240" spans="11:15" x14ac:dyDescent="0.35">
      <c r="K240" s="101">
        <v>904000</v>
      </c>
      <c r="L240" s="155" t="s">
        <v>57</v>
      </c>
      <c r="N240" s="151" t="s">
        <v>353</v>
      </c>
      <c r="O240" s="152" t="s">
        <v>460</v>
      </c>
    </row>
    <row r="241" spans="11:15" x14ac:dyDescent="0.35">
      <c r="K241" s="101">
        <v>904002</v>
      </c>
      <c r="L241" s="155" t="s">
        <v>267</v>
      </c>
      <c r="N241" s="151" t="s">
        <v>355</v>
      </c>
      <c r="O241" s="152" t="s">
        <v>461</v>
      </c>
    </row>
    <row r="242" spans="11:15" x14ac:dyDescent="0.35">
      <c r="K242" s="101">
        <v>907002</v>
      </c>
      <c r="L242" s="155" t="s">
        <v>462</v>
      </c>
      <c r="N242" s="151" t="s">
        <v>357</v>
      </c>
      <c r="O242" s="152" t="s">
        <v>463</v>
      </c>
    </row>
    <row r="243" spans="11:15" x14ac:dyDescent="0.35">
      <c r="K243" s="101">
        <v>924003</v>
      </c>
      <c r="L243" s="155" t="s">
        <v>269</v>
      </c>
      <c r="N243" s="151" t="s">
        <v>359</v>
      </c>
      <c r="O243" s="152" t="s">
        <v>464</v>
      </c>
    </row>
    <row r="244" spans="11:15" x14ac:dyDescent="0.35">
      <c r="K244" s="101">
        <v>924000</v>
      </c>
      <c r="L244" s="155" t="s">
        <v>271</v>
      </c>
      <c r="N244" s="151" t="s">
        <v>361</v>
      </c>
      <c r="O244" s="152" t="s">
        <v>465</v>
      </c>
    </row>
    <row r="245" spans="11:15" x14ac:dyDescent="0.35">
      <c r="K245" s="101">
        <v>905000</v>
      </c>
      <c r="L245" s="155" t="s">
        <v>273</v>
      </c>
      <c r="N245" s="151" t="s">
        <v>363</v>
      </c>
      <c r="O245" s="152" t="s">
        <v>466</v>
      </c>
    </row>
    <row r="246" spans="11:15" x14ac:dyDescent="0.35">
      <c r="K246" s="101">
        <v>918000</v>
      </c>
      <c r="L246" s="155" t="s">
        <v>225</v>
      </c>
      <c r="N246" s="151" t="s">
        <v>365</v>
      </c>
      <c r="O246" s="152" t="s">
        <v>467</v>
      </c>
    </row>
    <row r="247" spans="11:15" x14ac:dyDescent="0.35">
      <c r="K247" s="101">
        <v>934000</v>
      </c>
      <c r="L247" s="155" t="s">
        <v>276</v>
      </c>
      <c r="N247" s="151" t="s">
        <v>367</v>
      </c>
      <c r="O247" s="152" t="s">
        <v>468</v>
      </c>
    </row>
    <row r="248" spans="11:15" x14ac:dyDescent="0.35">
      <c r="K248" s="101">
        <v>925000</v>
      </c>
      <c r="L248" s="155" t="s">
        <v>469</v>
      </c>
      <c r="N248" s="151" t="s">
        <v>369</v>
      </c>
      <c r="O248" s="152" t="s">
        <v>470</v>
      </c>
    </row>
    <row r="249" spans="11:15" ht="18.600000000000001" thickBot="1" x14ac:dyDescent="0.4">
      <c r="K249" s="102">
        <v>917000</v>
      </c>
      <c r="L249" s="156" t="s">
        <v>278</v>
      </c>
      <c r="N249" s="151" t="s">
        <v>371</v>
      </c>
      <c r="O249" s="152" t="s">
        <v>471</v>
      </c>
    </row>
    <row r="250" spans="11:15" ht="18.600000000000001" thickTop="1" x14ac:dyDescent="0.35">
      <c r="N250" s="151" t="s">
        <v>373</v>
      </c>
      <c r="O250" s="152" t="s">
        <v>472</v>
      </c>
    </row>
    <row r="251" spans="11:15" ht="18.600000000000001" thickBot="1" x14ac:dyDescent="0.4">
      <c r="N251" s="153" t="s">
        <v>375</v>
      </c>
      <c r="O251" s="154" t="s">
        <v>473</v>
      </c>
    </row>
    <row r="252" spans="11:15" ht="18.600000000000001" thickTop="1" x14ac:dyDescent="0.35"/>
  </sheetData>
  <sortState xmlns:xlrd2="http://schemas.microsoft.com/office/spreadsheetml/2017/richdata2" ref="N193:O233">
    <sortCondition ref="N193"/>
  </sortState>
  <mergeCells count="4">
    <mergeCell ref="E3:F3"/>
    <mergeCell ref="E6:F6"/>
    <mergeCell ref="E2:F2"/>
    <mergeCell ref="E5:F5"/>
  </mergeCells>
  <dataValidations count="2">
    <dataValidation type="list" allowBlank="1" showInputMessage="1" showErrorMessage="1" sqref="B6" xr:uid="{B015DB68-79F1-4952-8557-E23AB8443B26}">
      <formula1>$D$21:$D$22</formula1>
    </dataValidation>
    <dataValidation type="list" allowBlank="1" showInputMessage="1" showErrorMessage="1" sqref="B9" xr:uid="{40621589-9085-43AB-A59C-E1A4560C2F18}">
      <formula1>$D$47:$D$51</formula1>
    </dataValidation>
  </dataValidations>
  <hyperlinks>
    <hyperlink ref="E44" r:id="rId1" location="place_id_parameters" display="https://developers.google.com/maps/documentation/embed/guide - place_id_parameters" xr:uid="{31B3014F-1DF2-4793-9071-D76A550DAEB9}"/>
    <hyperlink ref="E23" r:id="rId2" display="https://www.google.com/maps/dir/?api=1&amp;origin=Google+Pyrmont+NSW&amp;destination=QVB&amp;destination_place_id=ChIJISz8NjyuEmsRFTQ9Iw7Ear8&amp;travelmode=walking" xr:uid="{0DE971D7-E08E-4D7C-BAAB-C8489E57E857}"/>
    <hyperlink ref="E20" r:id="rId3" display="https://www.google.com/maps/dir/?api=1&amp;origin=Space+Needle+Seattle+WA&amp;destination=Pike+Place+Market+Seattle+WA&amp;travelmode=&quot;&amp;" xr:uid="{2B27DE6D-9AF4-4B5F-9F3F-6AAB184EDF9D}"/>
  </hyperlink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B833-72AB-4B7A-B411-0CE17B57D6DC}">
  <sheetPr>
    <tabColor rgb="FFFFCCCC"/>
  </sheetPr>
  <dimension ref="A1:AA229"/>
  <sheetViews>
    <sheetView topLeftCell="G1" zoomScale="85" zoomScaleNormal="85" workbookViewId="0"/>
  </sheetViews>
  <sheetFormatPr baseColWidth="10" defaultColWidth="11" defaultRowHeight="18" x14ac:dyDescent="0.35"/>
  <cols>
    <col min="1" max="1" width="2" style="22" customWidth="1"/>
    <col min="2" max="2" width="14.59765625" style="22" customWidth="1"/>
    <col min="3" max="3" width="13.19921875" style="22" customWidth="1"/>
    <col min="4" max="4" width="2.69921875" style="22" customWidth="1"/>
    <col min="5" max="5" width="11.5" style="22" customWidth="1"/>
    <col min="6" max="6" width="14.19921875" style="22" customWidth="1"/>
    <col min="7" max="7" width="14.59765625" style="22" customWidth="1"/>
    <col min="8" max="8" width="39.3984375" style="22" customWidth="1"/>
    <col min="9" max="9" width="78.09765625" style="22" customWidth="1"/>
    <col min="10" max="10" width="67.59765625" style="22" bestFit="1" customWidth="1"/>
    <col min="11" max="11" width="67" style="22" customWidth="1"/>
    <col min="12" max="12" width="13.09765625" style="22" customWidth="1"/>
    <col min="13" max="13" width="13.3984375" style="23" customWidth="1"/>
    <col min="14" max="14" width="22.8984375" style="22" customWidth="1"/>
    <col min="15" max="15" width="4" style="22" customWidth="1"/>
    <col min="16" max="16" width="30" style="22" customWidth="1"/>
    <col min="17" max="17" width="4.09765625" style="22" customWidth="1"/>
    <col min="18" max="18" width="3.09765625" style="22" customWidth="1"/>
    <col min="19" max="19" width="53.09765625" style="22" customWidth="1"/>
    <col min="20" max="20" width="3.69921875" customWidth="1"/>
    <col min="21" max="21" width="4.09765625" customWidth="1"/>
    <col min="22" max="22" width="29.59765625" style="22" customWidth="1"/>
    <col min="23" max="23" width="17.5" style="22" customWidth="1"/>
    <col min="24" max="24" width="11" style="22"/>
    <col min="25" max="25" width="10.8984375" style="22" customWidth="1"/>
    <col min="26" max="26" width="46.19921875" style="22" customWidth="1"/>
    <col min="27" max="27" width="96.19921875" style="22" customWidth="1"/>
    <col min="28" max="16384" width="11" style="22"/>
  </cols>
  <sheetData>
    <row r="1" spans="1:27" ht="18.75" customHeight="1" x14ac:dyDescent="0.35">
      <c r="A1" s="220" t="s">
        <v>4</v>
      </c>
      <c r="B1" s="220" t="s">
        <v>4</v>
      </c>
      <c r="M1" s="22"/>
    </row>
    <row r="2" spans="1:27" ht="18.75" customHeight="1" x14ac:dyDescent="0.35">
      <c r="B2" s="220"/>
      <c r="M2" s="22"/>
    </row>
    <row r="3" spans="1:27" ht="18.75" customHeight="1" thickBot="1" x14ac:dyDescent="0.4">
      <c r="F3" s="22" t="s">
        <v>474</v>
      </c>
    </row>
    <row r="4" spans="1:27" ht="18.75" customHeight="1" thickTop="1" thickBot="1" x14ac:dyDescent="0.4">
      <c r="F4" s="22" t="s">
        <v>475</v>
      </c>
      <c r="Z4" s="281" t="s">
        <v>476</v>
      </c>
      <c r="AA4" s="282" t="s">
        <v>93</v>
      </c>
    </row>
    <row r="5" spans="1:27" ht="18.75" customHeight="1" thickTop="1" thickBot="1" x14ac:dyDescent="0.4">
      <c r="F5" s="283" t="s">
        <v>477</v>
      </c>
      <c r="G5" s="284" t="s">
        <v>478</v>
      </c>
      <c r="H5" s="285" t="s">
        <v>479</v>
      </c>
      <c r="I5" s="285" t="s">
        <v>480</v>
      </c>
      <c r="J5" s="286" t="s">
        <v>481</v>
      </c>
      <c r="K5" s="287" t="s">
        <v>93</v>
      </c>
      <c r="L5" s="288" t="s">
        <v>482</v>
      </c>
      <c r="N5" s="103" t="s">
        <v>155</v>
      </c>
      <c r="P5" s="103" t="s">
        <v>483</v>
      </c>
      <c r="R5" s="289"/>
      <c r="S5" s="290" t="s">
        <v>484</v>
      </c>
      <c r="T5" s="291"/>
      <c r="V5" s="103" t="s">
        <v>2</v>
      </c>
      <c r="Z5" s="292" t="s">
        <v>291</v>
      </c>
      <c r="AA5" s="293" t="s">
        <v>485</v>
      </c>
    </row>
    <row r="6" spans="1:27" ht="18.75" customHeight="1" thickTop="1" thickBot="1" x14ac:dyDescent="0.4">
      <c r="B6" s="167" t="s">
        <v>71</v>
      </c>
      <c r="C6" s="385">
        <f>Dejeuner</f>
        <v>18</v>
      </c>
      <c r="E6" s="22">
        <v>1</v>
      </c>
      <c r="F6" s="294" t="s">
        <v>486</v>
      </c>
      <c r="G6" s="295">
        <v>931002</v>
      </c>
      <c r="H6" s="296" t="s">
        <v>487</v>
      </c>
      <c r="I6" s="296" t="str">
        <f>Num_synd_et_Nom_synd[[#This Row],[Provenance]]&amp;" - "&amp;Num_synd_et_Nom_synd[[#This Row],['# Synd]]</f>
        <v>Cégep de Sept-Îles - 03-02-002</v>
      </c>
      <c r="J6" s="296" t="s">
        <v>488</v>
      </c>
      <c r="K6" s="296" t="s">
        <v>264</v>
      </c>
      <c r="L6" s="297" t="str">
        <f>Num_synd_et_Nom_synd[[#This Row],['# Synd]]</f>
        <v>03-02-002</v>
      </c>
      <c r="N6" s="127" t="s">
        <v>11</v>
      </c>
      <c r="P6" s="298" t="s">
        <v>489</v>
      </c>
      <c r="R6" s="299"/>
      <c r="S6" s="300" t="s">
        <v>12</v>
      </c>
      <c r="T6" s="301"/>
      <c r="V6" s="106" t="s">
        <v>14</v>
      </c>
      <c r="Y6" s="94"/>
      <c r="Z6" s="302" t="s">
        <v>490</v>
      </c>
      <c r="AA6" s="303" t="s">
        <v>491</v>
      </c>
    </row>
    <row r="7" spans="1:27" ht="18.75" customHeight="1" thickTop="1" thickBot="1" x14ac:dyDescent="0.4">
      <c r="B7" s="167" t="s">
        <v>72</v>
      </c>
      <c r="C7" s="385">
        <f>Diner</f>
        <v>27</v>
      </c>
      <c r="E7" s="22">
        <v>2</v>
      </c>
      <c r="F7" s="304" t="s">
        <v>492</v>
      </c>
      <c r="G7" s="305">
        <v>900005</v>
      </c>
      <c r="H7" s="306" t="s">
        <v>493</v>
      </c>
      <c r="I7" s="306" t="str">
        <f>Num_synd_et_Nom_synd[[#This Row],[Provenance]]&amp;" - "&amp;Num_synd_et_Nom_synd[[#This Row],['# Synd]]</f>
        <v>École des pêches et d'aquaculture du Québec - 03-04-002</v>
      </c>
      <c r="J7" s="306" t="s">
        <v>494</v>
      </c>
      <c r="K7" s="306" t="s">
        <v>192</v>
      </c>
      <c r="L7" s="307" t="str">
        <f>Num_synd_et_Nom_synd[[#This Row],['# Synd]]</f>
        <v>03-04-002</v>
      </c>
      <c r="N7" s="128" t="s">
        <v>162</v>
      </c>
      <c r="P7" s="106" t="s">
        <v>495</v>
      </c>
      <c r="R7" s="299"/>
      <c r="S7" s="308" t="s">
        <v>496</v>
      </c>
      <c r="T7" s="301"/>
      <c r="V7" s="109" t="s">
        <v>6</v>
      </c>
      <c r="Z7" s="302" t="s">
        <v>497</v>
      </c>
      <c r="AA7" s="303" t="s">
        <v>498</v>
      </c>
    </row>
    <row r="8" spans="1:27" ht="18.75" customHeight="1" thickTop="1" thickBot="1" x14ac:dyDescent="0.4">
      <c r="B8" s="167" t="s">
        <v>73</v>
      </c>
      <c r="C8" s="385">
        <f>Souper</f>
        <v>34</v>
      </c>
      <c r="E8" s="22">
        <v>3</v>
      </c>
      <c r="F8" s="304" t="s">
        <v>499</v>
      </c>
      <c r="G8" s="305">
        <v>900004</v>
      </c>
      <c r="H8" s="306" t="s">
        <v>140</v>
      </c>
      <c r="I8" s="306" t="str">
        <f>Num_synd_et_Nom_synd[[#This Row],[Provenance]]&amp;" - "&amp;Num_synd_et_Nom_synd[[#This Row],['# Synd]]</f>
        <v>CEC de Carleton-sur-Mer - 03-04-003</v>
      </c>
      <c r="J8" s="306" t="s">
        <v>500</v>
      </c>
      <c r="K8" s="306" t="s">
        <v>141</v>
      </c>
      <c r="L8" s="307" t="str">
        <f>Num_synd_et_Nom_synd[[#This Row],['# Synd]]</f>
        <v>03-04-003</v>
      </c>
      <c r="N8" s="129" t="s">
        <v>165</v>
      </c>
      <c r="P8" s="128" t="s">
        <v>501</v>
      </c>
      <c r="R8" s="299"/>
      <c r="S8" s="309" t="s">
        <v>502</v>
      </c>
      <c r="T8" s="301"/>
      <c r="Z8" s="302" t="s">
        <v>503</v>
      </c>
      <c r="AA8" s="303" t="s">
        <v>504</v>
      </c>
    </row>
    <row r="9" spans="1:27" ht="18.75" customHeight="1" thickTop="1" thickBot="1" x14ac:dyDescent="0.4">
      <c r="B9" s="167"/>
      <c r="C9" s="170"/>
      <c r="E9" s="22">
        <v>4</v>
      </c>
      <c r="F9" s="304" t="s">
        <v>505</v>
      </c>
      <c r="G9" s="305">
        <v>919000</v>
      </c>
      <c r="H9" s="306" t="s">
        <v>506</v>
      </c>
      <c r="I9" s="306" t="str">
        <f>Num_synd_et_Nom_synd[[#This Row],[Provenance]]&amp;" - "&amp;Num_synd_et_Nom_synd[[#This Row],['# Synd]]</f>
        <v>Cégep de l'Outaouais - 03-06-001</v>
      </c>
      <c r="J9" s="306" t="s">
        <v>507</v>
      </c>
      <c r="K9" s="306" t="s">
        <v>248</v>
      </c>
      <c r="L9" s="307" t="str">
        <f>Num_synd_et_Nom_synd[[#This Row],['# Synd]]</f>
        <v>03-06-001</v>
      </c>
      <c r="N9" s="109" t="s">
        <v>168</v>
      </c>
      <c r="P9" s="128" t="s">
        <v>508</v>
      </c>
      <c r="R9" s="299"/>
      <c r="S9" s="309" t="s">
        <v>509</v>
      </c>
      <c r="T9" s="301"/>
      <c r="V9" s="22" t="s">
        <v>106</v>
      </c>
      <c r="Z9" s="302" t="s">
        <v>510</v>
      </c>
      <c r="AA9" s="303" t="s">
        <v>511</v>
      </c>
    </row>
    <row r="10" spans="1:27" ht="18.75" customHeight="1" thickTop="1" thickBot="1" x14ac:dyDescent="0.4">
      <c r="B10" s="167" t="s">
        <v>512</v>
      </c>
      <c r="C10" s="385">
        <f>Coucher</f>
        <v>216.5</v>
      </c>
      <c r="E10" s="22">
        <v>5</v>
      </c>
      <c r="F10" s="304" t="s">
        <v>513</v>
      </c>
      <c r="G10" s="305">
        <v>919001</v>
      </c>
      <c r="H10" s="306" t="s">
        <v>514</v>
      </c>
      <c r="I10" s="306" t="str">
        <f>Num_synd_et_Nom_synd[[#This Row],[Provenance]]&amp;" - "&amp;Num_synd_et_Nom_synd[[#This Row],['# Synd]]</f>
        <v>Cégep Héritage - 03-06-006</v>
      </c>
      <c r="J10" s="306" t="s">
        <v>515</v>
      </c>
      <c r="K10" s="306" t="s">
        <v>207</v>
      </c>
      <c r="L10" s="307" t="str">
        <f>Num_synd_et_Nom_synd[[#This Row],['# Synd]]</f>
        <v>03-06-006</v>
      </c>
      <c r="P10" s="128" t="s">
        <v>516</v>
      </c>
      <c r="R10" s="299"/>
      <c r="S10" s="309" t="s">
        <v>517</v>
      </c>
      <c r="T10" s="301"/>
      <c r="V10" s="110" t="s">
        <v>111</v>
      </c>
      <c r="W10" s="111" t="s">
        <v>14</v>
      </c>
      <c r="X10" s="112" t="s">
        <v>54</v>
      </c>
      <c r="Z10" s="302" t="s">
        <v>518</v>
      </c>
      <c r="AA10" s="303" t="s">
        <v>519</v>
      </c>
    </row>
    <row r="11" spans="1:27" ht="18.75" customHeight="1" thickTop="1" thickBot="1" x14ac:dyDescent="0.4">
      <c r="B11" s="167" t="s">
        <v>520</v>
      </c>
      <c r="C11" s="385">
        <f>sans_pièce_justificative</f>
        <v>35</v>
      </c>
      <c r="E11" s="22">
        <v>6</v>
      </c>
      <c r="F11" s="304" t="s">
        <v>521</v>
      </c>
      <c r="G11" s="305">
        <v>910000</v>
      </c>
      <c r="H11" s="306" t="s">
        <v>522</v>
      </c>
      <c r="I11" s="306" t="str">
        <f>Num_synd_et_Nom_synd[[#This Row],[Provenance]]&amp;" - "&amp;Num_synd_et_Nom_synd[[#This Row],['# Synd]]</f>
        <v>Cégep de Lanaudière à Joliette - 03-07-001</v>
      </c>
      <c r="J11" s="306" t="s">
        <v>523</v>
      </c>
      <c r="K11" s="306" t="s">
        <v>221</v>
      </c>
      <c r="L11" s="307" t="str">
        <f>Num_synd_et_Nom_synd[[#This Row],['# Synd]]</f>
        <v>03-07-001</v>
      </c>
      <c r="N11" s="121" t="s">
        <v>175</v>
      </c>
      <c r="P11" s="128" t="s">
        <v>524</v>
      </c>
      <c r="R11" s="299"/>
      <c r="S11" s="309" t="s">
        <v>525</v>
      </c>
      <c r="T11" s="301"/>
      <c r="V11" s="115" t="s">
        <v>115</v>
      </c>
      <c r="W11" s="116">
        <v>235</v>
      </c>
      <c r="X11" s="117">
        <v>492</v>
      </c>
      <c r="Z11" s="302" t="s">
        <v>526</v>
      </c>
      <c r="AA11" s="303" t="s">
        <v>527</v>
      </c>
    </row>
    <row r="12" spans="1:27" ht="18.75" customHeight="1" thickTop="1" thickBot="1" x14ac:dyDescent="0.4">
      <c r="B12" s="94"/>
      <c r="E12" s="22">
        <v>7</v>
      </c>
      <c r="F12" s="304" t="s">
        <v>528</v>
      </c>
      <c r="G12" s="305">
        <v>940001</v>
      </c>
      <c r="H12" s="306" t="s">
        <v>529</v>
      </c>
      <c r="I12" s="306" t="str">
        <f>Num_synd_et_Nom_synd[[#This Row],[Provenance]]&amp;" - "&amp;Num_synd_et_Nom_synd[[#This Row],['# Synd]]</f>
        <v>Cégep de Lanaudière à l'Assomption - 03-07-004</v>
      </c>
      <c r="J12" s="306" t="s">
        <v>530</v>
      </c>
      <c r="K12" s="306" t="s">
        <v>224</v>
      </c>
      <c r="L12" s="307" t="str">
        <f>Num_synd_et_Nom_synd[[#This Row],['# Synd]]</f>
        <v>03-07-004</v>
      </c>
      <c r="N12" s="122" t="s">
        <v>179</v>
      </c>
      <c r="P12" s="109" t="s">
        <v>531</v>
      </c>
      <c r="R12" s="299"/>
      <c r="S12" s="309" t="s">
        <v>532</v>
      </c>
      <c r="T12" s="301"/>
      <c r="V12" s="118" t="s">
        <v>119</v>
      </c>
      <c r="W12" s="119">
        <v>830</v>
      </c>
      <c r="X12" s="120">
        <v>597</v>
      </c>
      <c r="Z12" s="302" t="s">
        <v>293</v>
      </c>
      <c r="AA12" s="303" t="s">
        <v>533</v>
      </c>
    </row>
    <row r="13" spans="1:27" ht="18.75" customHeight="1" thickTop="1" thickBot="1" x14ac:dyDescent="0.4">
      <c r="B13" s="167" t="s">
        <v>77</v>
      </c>
      <c r="C13" s="385">
        <f>Bareme_du_Km</f>
        <v>0.65</v>
      </c>
      <c r="E13" s="22">
        <v>8</v>
      </c>
      <c r="F13" s="304" t="s">
        <v>534</v>
      </c>
      <c r="G13" s="305">
        <v>940002</v>
      </c>
      <c r="H13" s="306" t="s">
        <v>535</v>
      </c>
      <c r="I13" s="306" t="str">
        <f>Num_synd_et_Nom_synd[[#This Row],[Provenance]]&amp;" - "&amp;Num_synd_et_Nom_synd[[#This Row],['# Synd]]</f>
        <v>Cégep de Lanaudière à Terrebonne - 03-07-005</v>
      </c>
      <c r="J13" s="306" t="s">
        <v>536</v>
      </c>
      <c r="K13" s="306" t="s">
        <v>227</v>
      </c>
      <c r="L13" s="307" t="str">
        <f>Num_synd_et_Nom_synd[[#This Row],['# Synd]]</f>
        <v>03-07-005</v>
      </c>
      <c r="N13" s="122" t="s">
        <v>182</v>
      </c>
      <c r="R13" s="299"/>
      <c r="S13" s="309" t="s">
        <v>537</v>
      </c>
      <c r="T13" s="301"/>
      <c r="V13" s="118" t="s">
        <v>122</v>
      </c>
      <c r="W13" s="119">
        <v>402</v>
      </c>
      <c r="X13" s="120">
        <v>659</v>
      </c>
      <c r="Z13" s="302" t="s">
        <v>285</v>
      </c>
      <c r="AA13" s="303" t="s">
        <v>538</v>
      </c>
    </row>
    <row r="14" spans="1:27" ht="18.75" customHeight="1" thickTop="1" thickBot="1" x14ac:dyDescent="0.4">
      <c r="B14" s="310" t="s">
        <v>539</v>
      </c>
      <c r="C14" s="385">
        <f>Bareme_du_Km_Hybride</f>
        <v>0.65</v>
      </c>
      <c r="E14" s="22">
        <v>9</v>
      </c>
      <c r="F14" s="304" t="s">
        <v>540</v>
      </c>
      <c r="G14" s="305">
        <v>928000</v>
      </c>
      <c r="H14" s="306" t="s">
        <v>541</v>
      </c>
      <c r="I14" s="306" t="str">
        <f>Num_synd_et_Nom_synd[[#This Row],[Provenance]]&amp;" - "&amp;Num_synd_et_Nom_synd[[#This Row],['# Synd]]</f>
        <v>Cégep de Saint-Jérôme - 03-08-002</v>
      </c>
      <c r="J14" s="306" t="s">
        <v>542</v>
      </c>
      <c r="K14" s="306" t="s">
        <v>260</v>
      </c>
      <c r="L14" s="307" t="str">
        <f>Num_synd_et_Nom_synd[[#This Row],['# Synd]]</f>
        <v>03-08-002</v>
      </c>
      <c r="N14" s="165" t="s">
        <v>185</v>
      </c>
      <c r="P14" s="124" t="s">
        <v>142</v>
      </c>
      <c r="R14" s="299"/>
      <c r="S14" s="309" t="s">
        <v>543</v>
      </c>
      <c r="T14" s="301"/>
      <c r="V14" s="118" t="s">
        <v>126</v>
      </c>
      <c r="W14" s="119">
        <v>569</v>
      </c>
      <c r="X14" s="120">
        <v>797</v>
      </c>
      <c r="Z14" s="302" t="s">
        <v>282</v>
      </c>
      <c r="AA14" s="303" t="s">
        <v>544</v>
      </c>
    </row>
    <row r="15" spans="1:27" ht="18.75" customHeight="1" thickTop="1" thickBot="1" x14ac:dyDescent="0.4">
      <c r="B15" s="94"/>
      <c r="E15" s="22">
        <v>10</v>
      </c>
      <c r="F15" s="304" t="s">
        <v>545</v>
      </c>
      <c r="G15" s="305">
        <v>911000</v>
      </c>
      <c r="H15" s="306" t="s">
        <v>546</v>
      </c>
      <c r="I15" s="306" t="str">
        <f>Num_synd_et_Nom_synd[[#This Row],[Provenance]]&amp;" - "&amp;Num_synd_et_Nom_synd[[#This Row],['# Synd]]</f>
        <v>Cégep Lionel Groulx  - 03-08-004</v>
      </c>
      <c r="J15" s="306" t="s">
        <v>547</v>
      </c>
      <c r="K15" s="306" t="s">
        <v>239</v>
      </c>
      <c r="L15" s="307" t="str">
        <f>Num_synd_et_Nom_synd[[#This Row],['# Synd]]</f>
        <v>03-08-004</v>
      </c>
      <c r="N15" s="123" t="s">
        <v>189</v>
      </c>
      <c r="P15" s="126" t="s">
        <v>495</v>
      </c>
      <c r="R15" s="299"/>
      <c r="S15" s="309" t="s">
        <v>548</v>
      </c>
      <c r="T15" s="301"/>
      <c r="V15" s="118" t="s">
        <v>128</v>
      </c>
      <c r="W15" s="119">
        <v>217</v>
      </c>
      <c r="X15" s="120">
        <v>475</v>
      </c>
      <c r="Z15" s="302" t="s">
        <v>289</v>
      </c>
      <c r="AA15" s="303" t="s">
        <v>549</v>
      </c>
    </row>
    <row r="16" spans="1:27" ht="18.75" customHeight="1" thickTop="1" thickBot="1" x14ac:dyDescent="0.4">
      <c r="B16" s="94"/>
      <c r="E16" s="22">
        <v>11</v>
      </c>
      <c r="F16" s="304" t="s">
        <v>550</v>
      </c>
      <c r="G16" s="305">
        <v>912000</v>
      </c>
      <c r="H16" s="306" t="s">
        <v>551</v>
      </c>
      <c r="I16" s="306" t="str">
        <f>Num_synd_et_Nom_synd[[#This Row],[Provenance]]&amp;" - "&amp;Num_synd_et_Nom_synd[[#This Row],['# Synd]]</f>
        <v>Cégep de Saint-Laurent - 03-09-004</v>
      </c>
      <c r="J16" s="306" t="s">
        <v>552</v>
      </c>
      <c r="K16" s="306" t="s">
        <v>262</v>
      </c>
      <c r="L16" s="307" t="str">
        <f>Num_synd_et_Nom_synd[[#This Row],['# Synd]]</f>
        <v>03-09-004</v>
      </c>
      <c r="R16" s="299"/>
      <c r="S16" s="309" t="s">
        <v>553</v>
      </c>
      <c r="T16" s="301"/>
      <c r="V16" s="118" t="s">
        <v>132</v>
      </c>
      <c r="W16" s="119">
        <v>763</v>
      </c>
      <c r="X16" s="120">
        <v>1020</v>
      </c>
      <c r="Z16" s="302" t="s">
        <v>280</v>
      </c>
      <c r="AA16" s="303" t="s">
        <v>554</v>
      </c>
    </row>
    <row r="17" spans="2:27" ht="18.75" customHeight="1" thickTop="1" thickBot="1" x14ac:dyDescent="0.4">
      <c r="B17" s="94"/>
      <c r="E17" s="22">
        <v>12</v>
      </c>
      <c r="F17" s="304" t="s">
        <v>555</v>
      </c>
      <c r="G17" s="305">
        <v>930000</v>
      </c>
      <c r="H17" s="306" t="s">
        <v>556</v>
      </c>
      <c r="I17" s="306" t="str">
        <f>Num_synd_et_Nom_synd[[#This Row],[Provenance]]&amp;" - "&amp;Num_synd_et_Nom_synd[[#This Row],['# Synd]]</f>
        <v>Cégep de Montmorency - 03-09-005</v>
      </c>
      <c r="J17" s="306" t="s">
        <v>557</v>
      </c>
      <c r="K17" s="306" t="s">
        <v>246</v>
      </c>
      <c r="L17" s="307" t="str">
        <f>Num_synd_et_Nom_synd[[#This Row],['# Synd]]</f>
        <v>03-09-005</v>
      </c>
      <c r="N17" s="124" t="s">
        <v>142</v>
      </c>
      <c r="R17" s="299"/>
      <c r="S17" s="309" t="s">
        <v>558</v>
      </c>
      <c r="T17" s="301"/>
      <c r="V17" s="118" t="s">
        <v>135</v>
      </c>
      <c r="W17" s="119">
        <v>240</v>
      </c>
      <c r="X17" s="120">
        <v>90</v>
      </c>
      <c r="Z17" s="302" t="s">
        <v>13</v>
      </c>
      <c r="AA17" s="303" t="s">
        <v>559</v>
      </c>
    </row>
    <row r="18" spans="2:27" ht="18.75" customHeight="1" thickTop="1" thickBot="1" x14ac:dyDescent="0.4">
      <c r="B18" s="94"/>
      <c r="E18" s="22">
        <v>13</v>
      </c>
      <c r="F18" s="304" t="s">
        <v>560</v>
      </c>
      <c r="G18" s="305">
        <v>916000</v>
      </c>
      <c r="H18" s="306" t="s">
        <v>561</v>
      </c>
      <c r="I18" s="306" t="str">
        <f>Num_synd_et_Nom_synd[[#This Row],[Provenance]]&amp;" - "&amp;Num_synd_et_Nom_synd[[#This Row],['# Synd]]</f>
        <v>Cégep de Maisonneuve - 03-09-006</v>
      </c>
      <c r="J18" s="306" t="s">
        <v>562</v>
      </c>
      <c r="K18" s="306" t="s">
        <v>242</v>
      </c>
      <c r="L18" s="307" t="str">
        <f>Num_synd_et_Nom_synd[[#This Row],['# Synd]]</f>
        <v>03-09-006</v>
      </c>
      <c r="N18" s="126" t="s">
        <v>179</v>
      </c>
      <c r="P18" s="103" t="s">
        <v>563</v>
      </c>
      <c r="R18" s="299"/>
      <c r="S18" s="309" t="s">
        <v>564</v>
      </c>
      <c r="T18" s="301"/>
      <c r="V18" s="118" t="s">
        <v>139</v>
      </c>
      <c r="W18" s="119">
        <v>450</v>
      </c>
      <c r="X18" s="120">
        <v>198</v>
      </c>
      <c r="Z18" s="302" t="s">
        <v>565</v>
      </c>
      <c r="AA18" s="303" t="s">
        <v>566</v>
      </c>
    </row>
    <row r="19" spans="2:27" ht="18.75" customHeight="1" thickTop="1" x14ac:dyDescent="0.35">
      <c r="B19" s="94"/>
      <c r="E19" s="22">
        <v>14</v>
      </c>
      <c r="F19" s="304" t="s">
        <v>567</v>
      </c>
      <c r="G19" s="305">
        <v>917000</v>
      </c>
      <c r="H19" s="306" t="s">
        <v>568</v>
      </c>
      <c r="I19" s="306" t="str">
        <f>Num_synd_et_Nom_synd[[#This Row],[Provenance]]&amp;" - "&amp;Num_synd_et_Nom_synd[[#This Row],['# Synd]]</f>
        <v>Cégep du Vieux Montréal - 03-09-010</v>
      </c>
      <c r="J19" s="306" t="s">
        <v>569</v>
      </c>
      <c r="K19" s="306" t="s">
        <v>279</v>
      </c>
      <c r="L19" s="307" t="str">
        <f>Num_synd_et_Nom_synd[[#This Row],['# Synd]]</f>
        <v>03-09-010</v>
      </c>
      <c r="P19" s="106" t="s">
        <v>570</v>
      </c>
      <c r="R19" s="299"/>
      <c r="S19" s="309" t="s">
        <v>571</v>
      </c>
      <c r="T19" s="301"/>
      <c r="V19" s="118" t="s">
        <v>143</v>
      </c>
      <c r="W19" s="119">
        <v>240</v>
      </c>
      <c r="X19" s="120">
        <v>80</v>
      </c>
      <c r="Z19" s="311" t="s">
        <v>572</v>
      </c>
      <c r="AA19" s="303" t="s">
        <v>573</v>
      </c>
    </row>
    <row r="20" spans="2:27" ht="18.75" customHeight="1" thickBot="1" x14ac:dyDescent="0.4">
      <c r="E20" s="22">
        <v>15</v>
      </c>
      <c r="F20" s="304" t="s">
        <v>574</v>
      </c>
      <c r="G20" s="305">
        <v>935000</v>
      </c>
      <c r="H20" s="306" t="s">
        <v>575</v>
      </c>
      <c r="I20" s="306" t="str">
        <f>Num_synd_et_Nom_synd[[#This Row],[Provenance]]&amp;" - "&amp;Num_synd_et_Nom_synd[[#This Row],['# Synd]]</f>
        <v>Cégep John Abbott - 03-09-018</v>
      </c>
      <c r="J20" s="306" t="s">
        <v>576</v>
      </c>
      <c r="K20" s="306" t="s">
        <v>211</v>
      </c>
      <c r="L20" s="307" t="str">
        <f>Num_synd_et_Nom_synd[[#This Row],['# Synd]]</f>
        <v>03-09-018</v>
      </c>
      <c r="N20" s="22" t="s">
        <v>96</v>
      </c>
      <c r="P20" s="109" t="s">
        <v>577</v>
      </c>
      <c r="R20" s="299"/>
      <c r="S20" s="309" t="s">
        <v>578</v>
      </c>
      <c r="T20" s="301"/>
      <c r="V20" s="118" t="s">
        <v>146</v>
      </c>
      <c r="W20" s="119">
        <v>219</v>
      </c>
      <c r="X20" s="120">
        <v>472</v>
      </c>
      <c r="Z20" s="302" t="s">
        <v>56</v>
      </c>
      <c r="AA20" s="303" t="s">
        <v>579</v>
      </c>
    </row>
    <row r="21" spans="2:27" ht="18.75" customHeight="1" thickTop="1" thickBot="1" x14ac:dyDescent="0.4">
      <c r="E21" s="22">
        <v>16</v>
      </c>
      <c r="F21" s="304" t="s">
        <v>580</v>
      </c>
      <c r="G21" s="305">
        <v>913000</v>
      </c>
      <c r="H21" s="306" t="s">
        <v>581</v>
      </c>
      <c r="I21" s="306" t="str">
        <f>Num_synd_et_Nom_synd[[#This Row],[Provenance]]&amp;" - "&amp;Num_synd_et_Nom_synd[[#This Row],['# Synd]]</f>
        <v>Cégep d'Ahuntsic  - 03-09-024</v>
      </c>
      <c r="J21" s="306" t="s">
        <v>582</v>
      </c>
      <c r="K21" s="306" t="s">
        <v>124</v>
      </c>
      <c r="L21" s="307" t="str">
        <f>Num_synd_et_Nom_synd[[#This Row],['# Synd]]</f>
        <v>03-09-024</v>
      </c>
      <c r="N21" s="96" t="s">
        <v>99</v>
      </c>
      <c r="R21" s="299"/>
      <c r="S21" s="309" t="s">
        <v>583</v>
      </c>
      <c r="T21" s="301"/>
      <c r="V21" s="118" t="s">
        <v>149</v>
      </c>
      <c r="W21" s="119">
        <v>145</v>
      </c>
      <c r="X21" s="120">
        <v>404</v>
      </c>
      <c r="Z21" s="312" t="s">
        <v>584</v>
      </c>
      <c r="AA21" s="313" t="s">
        <v>585</v>
      </c>
    </row>
    <row r="22" spans="2:27" ht="18.75" customHeight="1" thickTop="1" thickBot="1" x14ac:dyDescent="0.4">
      <c r="E22" s="22">
        <v>17</v>
      </c>
      <c r="F22" s="304" t="s">
        <v>586</v>
      </c>
      <c r="G22" s="305">
        <v>938000</v>
      </c>
      <c r="H22" s="306" t="s">
        <v>587</v>
      </c>
      <c r="I22" s="306" t="str">
        <f>Num_synd_et_Nom_synd[[#This Row],[Provenance]]&amp;" - "&amp;Num_synd_et_Nom_synd[[#This Row],['# Synd]]</f>
        <v>Cégep de Marie-Victorin  - 03-09-049</v>
      </c>
      <c r="J22" s="306" t="s">
        <v>588</v>
      </c>
      <c r="K22" s="306" t="s">
        <v>244</v>
      </c>
      <c r="L22" s="307" t="str">
        <f>Num_synd_et_Nom_synd[[#This Row],['# Synd]]</f>
        <v>03-09-049</v>
      </c>
      <c r="P22" s="124" t="s">
        <v>142</v>
      </c>
      <c r="R22" s="299"/>
      <c r="S22" s="309" t="s">
        <v>589</v>
      </c>
      <c r="T22" s="301"/>
      <c r="V22" s="118" t="s">
        <v>152</v>
      </c>
      <c r="W22" s="119">
        <v>144</v>
      </c>
      <c r="X22" s="120">
        <v>370</v>
      </c>
    </row>
    <row r="23" spans="2:27" ht="18.75" customHeight="1" thickTop="1" thickBot="1" x14ac:dyDescent="0.4">
      <c r="E23" s="22">
        <v>18</v>
      </c>
      <c r="F23" s="304" t="s">
        <v>590</v>
      </c>
      <c r="G23" s="305">
        <v>933000</v>
      </c>
      <c r="H23" s="306" t="s">
        <v>591</v>
      </c>
      <c r="I23" s="306" t="str">
        <f>Num_synd_et_Nom_synd[[#This Row],[Provenance]]&amp;" - "&amp;Num_synd_et_Nom_synd[[#This Row],['# Synd]]</f>
        <v>Cégep de Dawson - 03-09-071</v>
      </c>
      <c r="J23" s="306" t="s">
        <v>592</v>
      </c>
      <c r="K23" s="306" t="s">
        <v>188</v>
      </c>
      <c r="L23" s="307" t="str">
        <f>Num_synd_et_Nom_synd[[#This Row],['# Synd]]</f>
        <v>03-09-071</v>
      </c>
      <c r="N23" s="103" t="s">
        <v>118</v>
      </c>
      <c r="P23" s="126" t="s">
        <v>570</v>
      </c>
      <c r="R23" s="299"/>
      <c r="S23" s="309" t="s">
        <v>593</v>
      </c>
      <c r="T23" s="301"/>
      <c r="V23" s="118" t="s">
        <v>156</v>
      </c>
      <c r="W23" s="119">
        <v>222</v>
      </c>
      <c r="X23" s="120">
        <v>39</v>
      </c>
    </row>
    <row r="24" spans="2:27" ht="18.75" customHeight="1" thickTop="1" x14ac:dyDescent="0.35">
      <c r="E24" s="22">
        <v>19</v>
      </c>
      <c r="F24" s="304" t="s">
        <v>594</v>
      </c>
      <c r="G24" s="305">
        <v>934000</v>
      </c>
      <c r="H24" s="306" t="s">
        <v>595</v>
      </c>
      <c r="I24" s="306" t="str">
        <f>Num_synd_et_Nom_synd[[#This Row],[Provenance]]&amp;" - "&amp;Num_synd_et_Nom_synd[[#This Row],['# Synd]]</f>
        <v>Cégep de Vanier, Montréal - 03-09-072</v>
      </c>
      <c r="J24" s="306" t="s">
        <v>596</v>
      </c>
      <c r="K24" s="306" t="s">
        <v>277</v>
      </c>
      <c r="L24" s="307" t="str">
        <f>Num_synd_et_Nom_synd[[#This Row],['# Synd]]</f>
        <v>03-09-072</v>
      </c>
      <c r="N24" s="106" t="s">
        <v>99</v>
      </c>
      <c r="R24" s="299"/>
      <c r="S24" s="309" t="s">
        <v>597</v>
      </c>
      <c r="T24" s="301"/>
      <c r="V24" s="118" t="s">
        <v>159</v>
      </c>
      <c r="W24" s="119">
        <v>270</v>
      </c>
      <c r="X24" s="120">
        <v>25</v>
      </c>
    </row>
    <row r="25" spans="2:27" ht="18.75" customHeight="1" thickBot="1" x14ac:dyDescent="0.4">
      <c r="E25" s="22">
        <v>20</v>
      </c>
      <c r="F25" s="304" t="s">
        <v>598</v>
      </c>
      <c r="G25" s="305">
        <v>915000</v>
      </c>
      <c r="H25" s="306" t="s">
        <v>599</v>
      </c>
      <c r="I25" s="306" t="str">
        <f>Num_synd_et_Nom_synd[[#This Row],[Provenance]]&amp;" - "&amp;Num_synd_et_Nom_synd[[#This Row],['# Synd]]</f>
        <v>Cégep de Rosemont - 03-09-073</v>
      </c>
      <c r="J25" s="306" t="s">
        <v>600</v>
      </c>
      <c r="K25" s="306" t="s">
        <v>252</v>
      </c>
      <c r="L25" s="307" t="str">
        <f>Num_synd_et_Nom_synd[[#This Row],['# Synd]]</f>
        <v>03-09-073</v>
      </c>
      <c r="N25" s="109" t="s">
        <v>125</v>
      </c>
      <c r="R25" s="299"/>
      <c r="S25" s="309" t="s">
        <v>5</v>
      </c>
      <c r="T25" s="301"/>
      <c r="V25" s="118" t="s">
        <v>6</v>
      </c>
      <c r="W25" s="119">
        <v>257</v>
      </c>
      <c r="X25" s="120">
        <v>0</v>
      </c>
    </row>
    <row r="26" spans="2:27" ht="18.75" customHeight="1" thickTop="1" thickBot="1" x14ac:dyDescent="0.4">
      <c r="E26" s="22">
        <v>21</v>
      </c>
      <c r="F26" s="304" t="s">
        <v>601</v>
      </c>
      <c r="G26" s="305">
        <v>929000</v>
      </c>
      <c r="H26" s="306" t="s">
        <v>602</v>
      </c>
      <c r="I26" s="306" t="str">
        <f>Num_synd_et_Nom_synd[[#This Row],[Provenance]]&amp;" - "&amp;Num_synd_et_Nom_synd[[#This Row],['# Synd]]</f>
        <v>Cégep André-Laurendeau - 03-09-074</v>
      </c>
      <c r="J26" s="306" t="s">
        <v>603</v>
      </c>
      <c r="K26" s="306" t="s">
        <v>130</v>
      </c>
      <c r="L26" s="307" t="str">
        <f>Num_synd_et_Nom_synd[[#This Row],['# Synd]]</f>
        <v>03-09-074</v>
      </c>
      <c r="R26" s="299"/>
      <c r="S26" s="309" t="s">
        <v>604</v>
      </c>
      <c r="T26" s="301"/>
      <c r="V26" s="118" t="s">
        <v>14</v>
      </c>
      <c r="W26" s="119">
        <v>0</v>
      </c>
      <c r="X26" s="120">
        <v>257</v>
      </c>
    </row>
    <row r="27" spans="2:27" ht="18.75" customHeight="1" thickTop="1" x14ac:dyDescent="0.35">
      <c r="E27" s="22">
        <v>22</v>
      </c>
      <c r="F27" s="304" t="s">
        <v>605</v>
      </c>
      <c r="G27" s="305">
        <v>932006</v>
      </c>
      <c r="H27" s="306" t="s">
        <v>147</v>
      </c>
      <c r="I27" s="306" t="str">
        <f>Num_synd_et_Nom_synd[[#This Row],[Provenance]]&amp;" - "&amp;Num_synd_et_Nom_synd[[#This Row],['# Synd]]</f>
        <v>CEC de Chibougamau - 03-10-002</v>
      </c>
      <c r="J27" s="306" t="s">
        <v>606</v>
      </c>
      <c r="K27" s="306" t="s">
        <v>148</v>
      </c>
      <c r="L27" s="307" t="str">
        <f>Num_synd_et_Nom_synd[[#This Row],['# Synd]]</f>
        <v>03-10-002</v>
      </c>
      <c r="N27" s="121" t="s">
        <v>131</v>
      </c>
      <c r="R27" s="299"/>
      <c r="S27" s="309" t="s">
        <v>607</v>
      </c>
      <c r="T27" s="301"/>
      <c r="V27" s="118" t="s">
        <v>169</v>
      </c>
      <c r="W27" s="119">
        <v>296</v>
      </c>
      <c r="X27" s="120">
        <v>553</v>
      </c>
    </row>
    <row r="28" spans="2:27" ht="18.75" customHeight="1" x14ac:dyDescent="0.35">
      <c r="E28" s="22">
        <v>23</v>
      </c>
      <c r="F28" s="304" t="s">
        <v>608</v>
      </c>
      <c r="G28" s="305">
        <v>920000</v>
      </c>
      <c r="H28" s="306" t="s">
        <v>609</v>
      </c>
      <c r="I28" s="306" t="str">
        <f>Num_synd_et_Nom_synd[[#This Row],[Provenance]]&amp;" - "&amp;Num_synd_et_Nom_synd[[#This Row],['# Synd]]</f>
        <v>Cégep de l'Abitibi-Témiscamingue à Rouyn - 03-10-004</v>
      </c>
      <c r="J28" s="306" t="s">
        <v>610</v>
      </c>
      <c r="K28" s="306" t="s">
        <v>121</v>
      </c>
      <c r="L28" s="307" t="str">
        <f>Num_synd_et_Nom_synd[[#This Row],['# Synd]]</f>
        <v>03-10-004</v>
      </c>
      <c r="N28" s="122" t="s">
        <v>134</v>
      </c>
      <c r="Q28" s="125"/>
      <c r="R28" s="299"/>
      <c r="S28" s="309" t="s">
        <v>611</v>
      </c>
      <c r="T28" s="301"/>
      <c r="V28" s="118" t="s">
        <v>172</v>
      </c>
      <c r="W28" s="119">
        <v>882</v>
      </c>
      <c r="X28" s="120">
        <v>639</v>
      </c>
    </row>
    <row r="29" spans="2:27" ht="18.75" customHeight="1" thickBot="1" x14ac:dyDescent="0.4">
      <c r="E29" s="22">
        <v>24</v>
      </c>
      <c r="F29" s="304" t="s">
        <v>612</v>
      </c>
      <c r="G29" s="305">
        <v>902000</v>
      </c>
      <c r="H29" s="306" t="s">
        <v>613</v>
      </c>
      <c r="I29" s="306" t="str">
        <f>Num_synd_et_Nom_synd[[#This Row],[Provenance]]&amp;" - "&amp;Num_synd_et_Nom_synd[[#This Row],['# Synd]]</f>
        <v>Cégep de Limoilou  - 03-11-001</v>
      </c>
      <c r="J29" s="306" t="s">
        <v>614</v>
      </c>
      <c r="K29" s="306" t="s">
        <v>233</v>
      </c>
      <c r="L29" s="307" t="str">
        <f>Num_synd_et_Nom_synd[[#This Row],['# Synd]]</f>
        <v>03-11-001</v>
      </c>
      <c r="N29" s="123" t="s">
        <v>138</v>
      </c>
      <c r="R29" s="299"/>
      <c r="S29" s="309" t="s">
        <v>615</v>
      </c>
      <c r="T29" s="301"/>
      <c r="V29" s="118" t="s">
        <v>176</v>
      </c>
      <c r="W29" s="119">
        <v>636</v>
      </c>
      <c r="X29" s="120">
        <v>893</v>
      </c>
    </row>
    <row r="30" spans="2:27" ht="18.75" customHeight="1" thickTop="1" thickBot="1" x14ac:dyDescent="0.4">
      <c r="E30" s="22">
        <v>25</v>
      </c>
      <c r="F30" s="304" t="s">
        <v>616</v>
      </c>
      <c r="G30" s="305">
        <v>921000</v>
      </c>
      <c r="H30" s="306" t="s">
        <v>617</v>
      </c>
      <c r="I30" s="306" t="str">
        <f>Num_synd_et_Nom_synd[[#This Row],[Provenance]]&amp;" - "&amp;Num_synd_et_Nom_synd[[#This Row],['# Synd]]</f>
        <v>Cégep de Lévis-Lauzon - 03-11-002</v>
      </c>
      <c r="J30" s="306" t="s">
        <v>618</v>
      </c>
      <c r="K30" s="306" t="s">
        <v>230</v>
      </c>
      <c r="L30" s="307" t="str">
        <f>Num_synd_et_Nom_synd[[#This Row],['# Synd]]</f>
        <v>03-11-002</v>
      </c>
      <c r="R30" s="299"/>
      <c r="S30" s="309" t="s">
        <v>619</v>
      </c>
      <c r="T30" s="301"/>
      <c r="V30" s="118" t="s">
        <v>180</v>
      </c>
      <c r="W30" s="119">
        <v>153</v>
      </c>
      <c r="X30" s="120">
        <v>160</v>
      </c>
    </row>
    <row r="31" spans="2:27" ht="18.75" customHeight="1" thickTop="1" thickBot="1" x14ac:dyDescent="0.4">
      <c r="E31" s="22">
        <v>26</v>
      </c>
      <c r="F31" s="304" t="s">
        <v>620</v>
      </c>
      <c r="G31" s="305">
        <v>926000</v>
      </c>
      <c r="H31" s="306" t="s">
        <v>621</v>
      </c>
      <c r="I31" s="306" t="str">
        <f>Num_synd_et_Nom_synd[[#This Row],[Provenance]]&amp;" - "&amp;Num_synd_et_Nom_synd[[#This Row],['# Synd]]</f>
        <v>Cégep Garneau - 03-11-003</v>
      </c>
      <c r="J31" s="306" t="s">
        <v>622</v>
      </c>
      <c r="K31" s="306" t="s">
        <v>201</v>
      </c>
      <c r="L31" s="307" t="str">
        <f>Num_synd_et_Nom_synd[[#This Row],['# Synd]]</f>
        <v>03-11-003</v>
      </c>
      <c r="N31" s="124" t="s">
        <v>142</v>
      </c>
      <c r="R31" s="299"/>
      <c r="S31" s="309" t="s">
        <v>623</v>
      </c>
      <c r="T31" s="301"/>
      <c r="V31" s="118" t="s">
        <v>57</v>
      </c>
      <c r="W31" s="119">
        <v>217</v>
      </c>
      <c r="X31" s="120">
        <v>153</v>
      </c>
    </row>
    <row r="32" spans="2:27" ht="18.75" customHeight="1" thickTop="1" thickBot="1" x14ac:dyDescent="0.4">
      <c r="E32" s="22">
        <v>27</v>
      </c>
      <c r="F32" s="304" t="s">
        <v>624</v>
      </c>
      <c r="G32" s="305">
        <v>936002</v>
      </c>
      <c r="H32" s="306" t="s">
        <v>625</v>
      </c>
      <c r="I32" s="306" t="str">
        <f>Num_synd_et_Nom_synd[[#This Row],[Provenance]]&amp;" - "&amp;Num_synd_et_Nom_synd[[#This Row],['# Synd]]</f>
        <v>Cégep Champlain Campus Saint-Lawrence - 03-11-013</v>
      </c>
      <c r="J32" s="306" t="s">
        <v>626</v>
      </c>
      <c r="K32" s="306" t="s">
        <v>178</v>
      </c>
      <c r="L32" s="307" t="str">
        <f>Num_synd_et_Nom_synd[[#This Row],['# Synd]]</f>
        <v>03-11-013</v>
      </c>
      <c r="N32" s="126" t="s">
        <v>134</v>
      </c>
      <c r="R32" s="299"/>
      <c r="S32" s="309" t="s">
        <v>627</v>
      </c>
      <c r="T32" s="301"/>
      <c r="V32" s="118" t="s">
        <v>186</v>
      </c>
      <c r="W32" s="119">
        <v>232</v>
      </c>
      <c r="X32" s="120">
        <v>25</v>
      </c>
    </row>
    <row r="33" spans="4:24" ht="18.75" customHeight="1" thickTop="1" thickBot="1" x14ac:dyDescent="0.4">
      <c r="E33" s="22">
        <v>28</v>
      </c>
      <c r="F33" s="304" t="s">
        <v>628</v>
      </c>
      <c r="G33" s="305">
        <v>937000</v>
      </c>
      <c r="H33" s="306" t="s">
        <v>629</v>
      </c>
      <c r="I33" s="306" t="str">
        <f>Num_synd_et_Nom_synd[[#This Row],[Provenance]]&amp;" - "&amp;Num_synd_et_Nom_synd[[#This Row],['# Synd]]</f>
        <v>Cégep de Beauce-Appalache - 03-11-015</v>
      </c>
      <c r="J33" s="306" t="s">
        <v>630</v>
      </c>
      <c r="K33" s="306" t="s">
        <v>137</v>
      </c>
      <c r="L33" s="307" t="str">
        <f>Num_synd_et_Nom_synd[[#This Row],['# Synd]]</f>
        <v>03-11-015</v>
      </c>
      <c r="R33" s="299"/>
      <c r="S33" s="309" t="s">
        <v>631</v>
      </c>
      <c r="T33" s="301"/>
      <c r="V33" s="118" t="s">
        <v>190</v>
      </c>
      <c r="W33" s="119">
        <v>291</v>
      </c>
      <c r="X33" s="120">
        <v>549</v>
      </c>
    </row>
    <row r="34" spans="4:24" ht="18.75" customHeight="1" thickTop="1" thickBot="1" x14ac:dyDescent="0.4">
      <c r="E34" s="22">
        <v>29</v>
      </c>
      <c r="F34" s="304" t="s">
        <v>632</v>
      </c>
      <c r="G34" s="305">
        <v>924000</v>
      </c>
      <c r="H34" s="306" t="s">
        <v>633</v>
      </c>
      <c r="I34" s="306" t="str">
        <f>Num_synd_et_Nom_synd[[#This Row],[Provenance]]&amp;" - "&amp;Num_synd_et_Nom_synd[[#This Row],['# Synd]]</f>
        <v>Cégep Thetford - 03-11-023</v>
      </c>
      <c r="J34" s="306" t="s">
        <v>634</v>
      </c>
      <c r="K34" s="306" t="s">
        <v>272</v>
      </c>
      <c r="L34" s="307" t="str">
        <f>Num_synd_et_Nom_synd[[#This Row],['# Synd]]</f>
        <v>03-11-023</v>
      </c>
      <c r="N34" s="103" t="s">
        <v>204</v>
      </c>
      <c r="R34" s="299"/>
      <c r="S34" s="309" t="s">
        <v>635</v>
      </c>
      <c r="T34" s="301"/>
      <c r="V34" s="118" t="s">
        <v>193</v>
      </c>
      <c r="W34" s="119">
        <v>127</v>
      </c>
      <c r="X34" s="120">
        <v>338</v>
      </c>
    </row>
    <row r="35" spans="4:24" ht="18.75" customHeight="1" thickTop="1" x14ac:dyDescent="0.35">
      <c r="E35" s="22">
        <v>30</v>
      </c>
      <c r="F35" s="304" t="s">
        <v>636</v>
      </c>
      <c r="G35" s="305">
        <v>932007</v>
      </c>
      <c r="H35" s="306" t="s">
        <v>637</v>
      </c>
      <c r="I35" s="306" t="str">
        <f>Num_synd_et_Nom_synd[[#This Row],[Provenance]]&amp;" - "&amp;Num_synd_et_Nom_synd[[#This Row],['# Synd]]</f>
        <v>CEC de Charlevoix Cégep - 03-11-026</v>
      </c>
      <c r="J35" s="306" t="s">
        <v>638</v>
      </c>
      <c r="K35" s="306" t="s">
        <v>145</v>
      </c>
      <c r="L35" s="307" t="str">
        <f>Num_synd_et_Nom_synd[[#This Row],['# Synd]]</f>
        <v>03-11-026</v>
      </c>
      <c r="N35" s="127" t="s">
        <v>208</v>
      </c>
      <c r="R35" s="299"/>
      <c r="S35" s="309" t="s">
        <v>639</v>
      </c>
      <c r="T35" s="301"/>
      <c r="V35" s="118" t="s">
        <v>196</v>
      </c>
      <c r="W35" s="119">
        <v>201</v>
      </c>
      <c r="X35" s="120">
        <v>56</v>
      </c>
    </row>
    <row r="36" spans="4:24" ht="18.75" customHeight="1" x14ac:dyDescent="0.35">
      <c r="E36" s="22">
        <v>31</v>
      </c>
      <c r="F36" s="304" t="s">
        <v>640</v>
      </c>
      <c r="G36" s="305">
        <v>923000</v>
      </c>
      <c r="H36" s="306" t="s">
        <v>641</v>
      </c>
      <c r="I36" s="306" t="str">
        <f>Num_synd_et_Nom_synd[[#This Row],[Provenance]]&amp;" - "&amp;Num_synd_et_Nom_synd[[#This Row],['# Synd]]</f>
        <v>Cégep de La Pocatière - 03-12-008</v>
      </c>
      <c r="J36" s="306" t="s">
        <v>642</v>
      </c>
      <c r="K36" s="306" t="s">
        <v>217</v>
      </c>
      <c r="L36" s="307" t="str">
        <f>Num_synd_et_Nom_synd[[#This Row],['# Synd]]</f>
        <v>03-12-008</v>
      </c>
      <c r="N36" s="128" t="s">
        <v>212</v>
      </c>
      <c r="R36" s="299"/>
      <c r="S36" s="309" t="s">
        <v>643</v>
      </c>
      <c r="T36" s="301"/>
      <c r="V36" s="118" t="s">
        <v>199</v>
      </c>
      <c r="W36" s="119">
        <v>243</v>
      </c>
      <c r="X36" s="120">
        <v>68</v>
      </c>
    </row>
    <row r="37" spans="4:24" ht="18.75" customHeight="1" x14ac:dyDescent="0.35">
      <c r="E37" s="22">
        <v>32</v>
      </c>
      <c r="F37" s="304" t="s">
        <v>644</v>
      </c>
      <c r="G37" s="305">
        <v>932002</v>
      </c>
      <c r="H37" s="306" t="s">
        <v>645</v>
      </c>
      <c r="I37" s="306" t="str">
        <f>Num_synd_et_Nom_synd[[#This Row],[Provenance]]&amp;" - "&amp;Num_synd_et_Nom_synd[[#This Row],['# Synd]]</f>
        <v>Cégep de Chicoutimi - 03-13-002</v>
      </c>
      <c r="J37" s="306" t="s">
        <v>646</v>
      </c>
      <c r="K37" s="306" t="s">
        <v>181</v>
      </c>
      <c r="L37" s="307" t="str">
        <f>Num_synd_et_Nom_synd[[#This Row],['# Synd]]</f>
        <v>03-13-002</v>
      </c>
      <c r="N37" s="128" t="s">
        <v>215</v>
      </c>
      <c r="R37" s="299"/>
      <c r="S37" s="309" t="s">
        <v>647</v>
      </c>
      <c r="T37" s="301"/>
      <c r="V37" s="118" t="s">
        <v>202</v>
      </c>
      <c r="W37" s="119">
        <v>249</v>
      </c>
      <c r="X37" s="120">
        <v>40</v>
      </c>
    </row>
    <row r="38" spans="4:24" ht="18.75" customHeight="1" x14ac:dyDescent="0.35">
      <c r="E38" s="22">
        <v>33</v>
      </c>
      <c r="F38" s="304" t="s">
        <v>648</v>
      </c>
      <c r="G38" s="305">
        <v>932004</v>
      </c>
      <c r="H38" s="306" t="s">
        <v>649</v>
      </c>
      <c r="I38" s="306" t="str">
        <f>Num_synd_et_Nom_synd[[#This Row],[Provenance]]&amp;" - "&amp;Num_synd_et_Nom_synd[[#This Row],['# Synd]]</f>
        <v>Cégep de Saint-Félicien - 03-13-003</v>
      </c>
      <c r="J38" s="306" t="s">
        <v>650</v>
      </c>
      <c r="K38" s="306" t="s">
        <v>254</v>
      </c>
      <c r="L38" s="307" t="str">
        <f>Num_synd_et_Nom_synd[[#This Row],['# Synd]]</f>
        <v>03-13-003</v>
      </c>
      <c r="N38" s="129" t="s">
        <v>218</v>
      </c>
      <c r="R38" s="299"/>
      <c r="S38" s="309" t="s">
        <v>651</v>
      </c>
      <c r="T38" s="301"/>
      <c r="V38" s="118" t="s">
        <v>205</v>
      </c>
      <c r="W38" s="119">
        <v>314</v>
      </c>
      <c r="X38" s="120">
        <v>56</v>
      </c>
    </row>
    <row r="39" spans="4:24" ht="18.75" customHeight="1" thickBot="1" x14ac:dyDescent="0.4">
      <c r="D39" s="314"/>
      <c r="E39" s="22">
        <v>34</v>
      </c>
      <c r="F39" s="304" t="s">
        <v>652</v>
      </c>
      <c r="G39" s="305">
        <v>932001</v>
      </c>
      <c r="H39" s="306" t="s">
        <v>653</v>
      </c>
      <c r="I39" s="306" t="str">
        <f>Num_synd_et_Nom_synd[[#This Row],[Provenance]]&amp;" - "&amp;Num_synd_et_Nom_synd[[#This Row],['# Synd]]</f>
        <v>Cégep d'Alma - 03-13-004</v>
      </c>
      <c r="J39" s="306" t="s">
        <v>654</v>
      </c>
      <c r="K39" s="306" t="s">
        <v>127</v>
      </c>
      <c r="L39" s="307" t="str">
        <f>Num_synd_et_Nom_synd[[#This Row],['# Synd]]</f>
        <v>03-13-004</v>
      </c>
      <c r="N39" s="109" t="s">
        <v>102</v>
      </c>
      <c r="R39" s="299"/>
      <c r="S39" s="309" t="s">
        <v>655</v>
      </c>
      <c r="T39" s="301"/>
      <c r="V39" s="118" t="s">
        <v>209</v>
      </c>
      <c r="W39" s="119">
        <v>271</v>
      </c>
      <c r="X39" s="120">
        <v>39</v>
      </c>
    </row>
    <row r="40" spans="4:24" ht="18.75" customHeight="1" thickTop="1" thickBot="1" x14ac:dyDescent="0.4">
      <c r="D40" s="314"/>
      <c r="E40" s="22">
        <v>35</v>
      </c>
      <c r="F40" s="304" t="s">
        <v>656</v>
      </c>
      <c r="G40" s="305">
        <v>932005</v>
      </c>
      <c r="H40" s="306" t="s">
        <v>657</v>
      </c>
      <c r="I40" s="306" t="str">
        <f>Num_synd_et_Nom_synd[[#This Row],[Provenance]]&amp;" - "&amp;Num_synd_et_Nom_synd[[#This Row],['# Synd]]</f>
        <v>CQFA - 03-13-007</v>
      </c>
      <c r="J40" s="306" t="s">
        <v>658</v>
      </c>
      <c r="K40" s="306" t="s">
        <v>184</v>
      </c>
      <c r="L40" s="307" t="str">
        <f>Num_synd_et_Nom_synd[[#This Row],['# Synd]]</f>
        <v>03-13-007</v>
      </c>
      <c r="R40" s="299"/>
      <c r="S40" s="309" t="s">
        <v>659</v>
      </c>
      <c r="T40" s="301"/>
      <c r="V40" s="118" t="s">
        <v>213</v>
      </c>
      <c r="W40" s="119">
        <v>298</v>
      </c>
      <c r="X40" s="120">
        <v>40</v>
      </c>
    </row>
    <row r="41" spans="4:24" ht="18.75" customHeight="1" thickTop="1" x14ac:dyDescent="0.35">
      <c r="D41" s="314"/>
      <c r="E41" s="22">
        <v>36</v>
      </c>
      <c r="F41" s="304" t="s">
        <v>660</v>
      </c>
      <c r="G41" s="305">
        <v>932003</v>
      </c>
      <c r="H41" s="306" t="s">
        <v>661</v>
      </c>
      <c r="I41" s="306" t="str">
        <f>Num_synd_et_Nom_synd[[#This Row],[Provenance]]&amp;" - "&amp;Num_synd_et_Nom_synd[[#This Row],['# Synd]]</f>
        <v>Cégep de Jonquière - 03-13-014</v>
      </c>
      <c r="J41" s="306" t="s">
        <v>662</v>
      </c>
      <c r="K41" s="306" t="s">
        <v>214</v>
      </c>
      <c r="L41" s="307" t="str">
        <f>Num_synd_et_Nom_synd[[#This Row],['# Synd]]</f>
        <v>03-13-014</v>
      </c>
      <c r="N41" s="121" t="s">
        <v>228</v>
      </c>
      <c r="R41" s="299"/>
      <c r="S41" s="309" t="s">
        <v>663</v>
      </c>
      <c r="T41" s="301"/>
      <c r="V41" s="118" t="s">
        <v>216</v>
      </c>
      <c r="W41" s="119">
        <v>113</v>
      </c>
      <c r="X41" s="120">
        <v>233</v>
      </c>
    </row>
    <row r="42" spans="4:24" ht="18.75" customHeight="1" x14ac:dyDescent="0.35">
      <c r="D42" s="314"/>
      <c r="E42" s="22">
        <v>37</v>
      </c>
      <c r="F42" s="304" t="s">
        <v>664</v>
      </c>
      <c r="G42" s="305">
        <v>904000</v>
      </c>
      <c r="H42" s="306" t="s">
        <v>665</v>
      </c>
      <c r="I42" s="306" t="str">
        <f>Num_synd_et_Nom_synd[[#This Row],[Provenance]]&amp;" - "&amp;Num_synd_et_Nom_synd[[#This Row],['# Synd]]</f>
        <v>Cégep de Sherbrooke - 03-15-003</v>
      </c>
      <c r="J42" s="306" t="s">
        <v>666</v>
      </c>
      <c r="K42" s="306" t="s">
        <v>266</v>
      </c>
      <c r="L42" s="307" t="str">
        <f>Num_synd_et_Nom_synd[[#This Row],['# Synd]]</f>
        <v>03-15-003</v>
      </c>
      <c r="N42" s="122" t="s">
        <v>231</v>
      </c>
      <c r="R42" s="299"/>
      <c r="S42" s="309" t="s">
        <v>667</v>
      </c>
      <c r="T42" s="301"/>
      <c r="V42" s="118" t="s">
        <v>219</v>
      </c>
      <c r="W42" s="119">
        <v>128</v>
      </c>
      <c r="X42" s="120">
        <v>137</v>
      </c>
    </row>
    <row r="43" spans="4:24" ht="18.75" customHeight="1" x14ac:dyDescent="0.35">
      <c r="D43" s="314"/>
      <c r="E43" s="22">
        <v>38</v>
      </c>
      <c r="F43" s="304" t="s">
        <v>668</v>
      </c>
      <c r="G43" s="305">
        <v>904001</v>
      </c>
      <c r="H43" s="306" t="s">
        <v>669</v>
      </c>
      <c r="I43" s="306" t="str">
        <f>Num_synd_et_Nom_synd[[#This Row],[Provenance]]&amp;" - "&amp;Num_synd_et_Nom_synd[[#This Row],['# Synd]]</f>
        <v>Cégep de Granby - 03-25-001</v>
      </c>
      <c r="J43" s="306" t="s">
        <v>670</v>
      </c>
      <c r="K43" s="306" t="s">
        <v>203</v>
      </c>
      <c r="L43" s="307" t="str">
        <f>Num_synd_et_Nom_synd[[#This Row],['# Synd]]</f>
        <v>03-25-001</v>
      </c>
      <c r="N43" s="122" t="s">
        <v>234</v>
      </c>
      <c r="R43" s="299"/>
      <c r="S43" s="309" t="s">
        <v>671</v>
      </c>
      <c r="T43" s="301"/>
      <c r="V43" s="118" t="s">
        <v>222</v>
      </c>
      <c r="W43" s="119">
        <v>761</v>
      </c>
      <c r="X43" s="120"/>
    </row>
    <row r="44" spans="4:24" ht="18.75" customHeight="1" x14ac:dyDescent="0.35">
      <c r="D44" s="314"/>
      <c r="E44" s="22">
        <v>39</v>
      </c>
      <c r="F44" s="304" t="s">
        <v>672</v>
      </c>
      <c r="G44" s="305">
        <v>907003</v>
      </c>
      <c r="H44" s="306" t="s">
        <v>673</v>
      </c>
      <c r="I44" s="306" t="str">
        <f>Num_synd_et_Nom_synd[[#This Row],[Provenance]]&amp;" - "&amp;Num_synd_et_Nom_synd[[#This Row],['# Synd]]</f>
        <v>Cégep de Saint-Hyacinthe - 03-25-002</v>
      </c>
      <c r="J44" s="306" t="s">
        <v>674</v>
      </c>
      <c r="K44" s="306" t="s">
        <v>256</v>
      </c>
      <c r="L44" s="307" t="str">
        <f>Num_synd_et_Nom_synd[[#This Row],['# Synd]]</f>
        <v>03-25-002</v>
      </c>
      <c r="N44" s="122" t="s">
        <v>237</v>
      </c>
      <c r="R44" s="299"/>
      <c r="S44" s="309" t="s">
        <v>675</v>
      </c>
      <c r="T44" s="301"/>
      <c r="V44" s="118" t="s">
        <v>225</v>
      </c>
      <c r="W44" s="119">
        <v>312</v>
      </c>
      <c r="X44" s="120">
        <v>527</v>
      </c>
    </row>
    <row r="45" spans="4:24" ht="18.75" customHeight="1" thickBot="1" x14ac:dyDescent="0.4">
      <c r="E45" s="22">
        <v>40</v>
      </c>
      <c r="F45" s="304" t="s">
        <v>676</v>
      </c>
      <c r="G45" s="305">
        <v>908000</v>
      </c>
      <c r="H45" s="306" t="s">
        <v>677</v>
      </c>
      <c r="I45" s="306" t="str">
        <f>Num_synd_et_Nom_synd[[#This Row],[Provenance]]&amp;" - "&amp;Num_synd_et_Nom_synd[[#This Row],['# Synd]]</f>
        <v>Cégep de Saint-Jean-sur-Richelieu - 03-25-004</v>
      </c>
      <c r="J45" s="306" t="s">
        <v>678</v>
      </c>
      <c r="K45" s="306" t="s">
        <v>258</v>
      </c>
      <c r="L45" s="307" t="str">
        <f>Num_synd_et_Nom_synd[[#This Row],['# Synd]]</f>
        <v>03-25-004</v>
      </c>
      <c r="N45" s="123" t="s">
        <v>240</v>
      </c>
      <c r="R45" s="299"/>
      <c r="S45" s="309" t="s">
        <v>679</v>
      </c>
      <c r="T45" s="301"/>
      <c r="V45" s="118"/>
      <c r="W45" s="119"/>
      <c r="X45" s="120"/>
    </row>
    <row r="46" spans="4:24" ht="18.75" customHeight="1" thickTop="1" thickBot="1" x14ac:dyDescent="0.4">
      <c r="D46" s="314"/>
      <c r="E46" s="22">
        <v>41</v>
      </c>
      <c r="F46" s="304" t="s">
        <v>680</v>
      </c>
      <c r="G46" s="305">
        <v>909000</v>
      </c>
      <c r="H46" s="306" t="s">
        <v>681</v>
      </c>
      <c r="I46" s="306" t="str">
        <f>Num_synd_et_Nom_synd[[#This Row],[Provenance]]&amp;" - "&amp;Num_synd_et_Nom_synd[[#This Row],['# Synd]]</f>
        <v>Cégep Édouard Montpetit - 03-25-005</v>
      </c>
      <c r="J46" s="306" t="s">
        <v>682</v>
      </c>
      <c r="K46" s="306" t="s">
        <v>198</v>
      </c>
      <c r="L46" s="307" t="str">
        <f>Num_synd_et_Nom_synd[[#This Row],['# Synd]]</f>
        <v>03-25-005</v>
      </c>
      <c r="R46" s="299"/>
      <c r="S46" s="309" t="s">
        <v>683</v>
      </c>
      <c r="T46" s="301"/>
      <c r="V46" s="130"/>
      <c r="W46" s="131"/>
      <c r="X46" s="132"/>
    </row>
    <row r="47" spans="4:24" ht="18.75" customHeight="1" thickTop="1" thickBot="1" x14ac:dyDescent="0.4">
      <c r="D47" s="314"/>
      <c r="E47" s="22">
        <v>42</v>
      </c>
      <c r="F47" s="304" t="s">
        <v>684</v>
      </c>
      <c r="G47" s="305">
        <v>936003</v>
      </c>
      <c r="H47" s="306" t="s">
        <v>685</v>
      </c>
      <c r="I47" s="306" t="str">
        <f>Num_synd_et_Nom_synd[[#This Row],[Provenance]]&amp;" - "&amp;Num_synd_et_Nom_synd[[#This Row],['# Synd]]</f>
        <v>Cégep Champlain Campus Saint-Lambert - 03-25-006</v>
      </c>
      <c r="J47" s="306" t="s">
        <v>686</v>
      </c>
      <c r="K47" s="306" t="s">
        <v>174</v>
      </c>
      <c r="L47" s="307" t="str">
        <f>Num_synd_et_Nom_synd[[#This Row],['# Synd]]</f>
        <v>03-25-006</v>
      </c>
      <c r="N47" s="124" t="s">
        <v>687</v>
      </c>
      <c r="R47" s="299"/>
      <c r="S47" s="309" t="s">
        <v>688</v>
      </c>
      <c r="T47" s="301"/>
    </row>
    <row r="48" spans="4:24" ht="18.75" customHeight="1" thickTop="1" thickBot="1" x14ac:dyDescent="0.4">
      <c r="E48" s="22">
        <v>43</v>
      </c>
      <c r="F48" s="304" t="s">
        <v>689</v>
      </c>
      <c r="G48" s="305">
        <v>918000</v>
      </c>
      <c r="H48" s="306" t="s">
        <v>690</v>
      </c>
      <c r="I48" s="306" t="str">
        <f>Num_synd_et_Nom_synd[[#This Row],[Provenance]]&amp;" - "&amp;Num_synd_et_Nom_synd[[#This Row],['# Synd]]</f>
        <v>Cégep de Valleyfield  - 03-25-010</v>
      </c>
      <c r="J48" s="306" t="s">
        <v>691</v>
      </c>
      <c r="K48" s="306" t="s">
        <v>275</v>
      </c>
      <c r="L48" s="307" t="str">
        <f>Num_synd_et_Nom_synd[[#This Row],['# Synd]]</f>
        <v>03-25-010</v>
      </c>
      <c r="N48" s="126" t="s">
        <v>69</v>
      </c>
      <c r="R48" s="299"/>
      <c r="S48" s="309" t="s">
        <v>692</v>
      </c>
      <c r="T48" s="301"/>
    </row>
    <row r="49" spans="5:20" ht="18.75" customHeight="1" thickTop="1" x14ac:dyDescent="0.35">
      <c r="E49" s="22">
        <v>44</v>
      </c>
      <c r="F49" s="304" t="s">
        <v>693</v>
      </c>
      <c r="G49" s="305">
        <v>906000</v>
      </c>
      <c r="H49" s="306" t="s">
        <v>694</v>
      </c>
      <c r="I49" s="306" t="str">
        <f>Num_synd_et_Nom_synd[[#This Row],[Provenance]]&amp;" - "&amp;Num_synd_et_Nom_synd[[#This Row],['# Synd]]</f>
        <v>Cégep de Shawinigan - 03-26-001</v>
      </c>
      <c r="J49" s="306" t="s">
        <v>695</v>
      </c>
      <c r="K49" s="306" t="s">
        <v>265</v>
      </c>
      <c r="L49" s="307" t="str">
        <f>Num_synd_et_Nom_synd[[#This Row],['# Synd]]</f>
        <v>03-26-001</v>
      </c>
      <c r="R49" s="299"/>
      <c r="S49" s="309" t="s">
        <v>696</v>
      </c>
      <c r="T49" s="301"/>
    </row>
    <row r="50" spans="5:20" ht="18.75" customHeight="1" x14ac:dyDescent="0.35">
      <c r="E50" s="22">
        <v>45</v>
      </c>
      <c r="F50" s="304" t="s">
        <v>697</v>
      </c>
      <c r="G50" s="305">
        <v>905000</v>
      </c>
      <c r="H50" s="306" t="s">
        <v>698</v>
      </c>
      <c r="I50" s="306" t="str">
        <f>Num_synd_et_Nom_synd[[#This Row],[Provenance]]&amp;" - "&amp;Num_synd_et_Nom_synd[[#This Row],['# Synd]]</f>
        <v>Cégep Trois-Rivières - 03-26-002</v>
      </c>
      <c r="J50" s="306" t="s">
        <v>699</v>
      </c>
      <c r="K50" s="306" t="s">
        <v>274</v>
      </c>
      <c r="L50" s="307" t="str">
        <f>Num_synd_et_Nom_synd[[#This Row],['# Synd]]</f>
        <v>03-26-002</v>
      </c>
      <c r="R50" s="299"/>
      <c r="S50" s="309" t="s">
        <v>700</v>
      </c>
      <c r="T50" s="301"/>
    </row>
    <row r="51" spans="5:20" ht="18.75" customHeight="1" thickBot="1" x14ac:dyDescent="0.4">
      <c r="E51" s="22">
        <v>1</v>
      </c>
      <c r="F51" s="315" t="s">
        <v>701</v>
      </c>
      <c r="G51" s="316"/>
      <c r="H51" s="317" t="s">
        <v>349</v>
      </c>
      <c r="I51" s="317" t="str">
        <f>Num_synd_et_Nom_synd[[#This Row],[Provenance]]&amp;" - "&amp;Num_synd_et_Nom_synd[[#This Row],['# Synd]]</f>
        <v>Communauté Innue de Pessamit - 03-02-004</v>
      </c>
      <c r="J51" s="317" t="s">
        <v>702</v>
      </c>
      <c r="K51" s="317" t="s">
        <v>703</v>
      </c>
      <c r="L51" s="318" t="str">
        <f>Num_synd_et_Nom_synd[[#This Row],['# Synd]]</f>
        <v>03-02-004</v>
      </c>
      <c r="R51" s="299"/>
      <c r="S51" s="319" t="s">
        <v>704</v>
      </c>
      <c r="T51" s="301"/>
    </row>
    <row r="52" spans="5:20" ht="18.75" customHeight="1" thickTop="1" thickBot="1" x14ac:dyDescent="0.4">
      <c r="E52" s="22">
        <v>2</v>
      </c>
      <c r="F52" s="315" t="s">
        <v>705</v>
      </c>
      <c r="G52" s="316"/>
      <c r="H52" s="317" t="s">
        <v>706</v>
      </c>
      <c r="I52" s="317" t="str">
        <f>Num_synd_et_Nom_synd[[#This Row],[Provenance]]&amp;" - "&amp;Num_synd_et_Nom_synd[[#This Row],['# Synd]]</f>
        <v>Collège Nouvelles Frontières - 03-06-008</v>
      </c>
      <c r="J52" s="317" t="s">
        <v>707</v>
      </c>
      <c r="K52" s="317" t="s">
        <v>337</v>
      </c>
      <c r="L52" s="318" t="str">
        <f>Num_synd_et_Nom_synd[[#This Row],['# Synd]]</f>
        <v>03-06-008</v>
      </c>
      <c r="R52" s="299"/>
      <c r="S52" s="320" t="s">
        <v>110</v>
      </c>
      <c r="T52" s="301"/>
    </row>
    <row r="53" spans="5:20" ht="18.75" customHeight="1" thickTop="1" x14ac:dyDescent="0.35">
      <c r="E53" s="22">
        <v>3</v>
      </c>
      <c r="F53" s="315" t="s">
        <v>708</v>
      </c>
      <c r="G53" s="316"/>
      <c r="H53" s="317" t="s">
        <v>343</v>
      </c>
      <c r="I53" s="317" t="str">
        <f>Num_synd_et_Nom_synd[[#This Row],[Provenance]]&amp;" - "&amp;Num_synd_et_Nom_synd[[#This Row],['# Synd]]</f>
        <v>Collège Saint-Sacrement  - 03-07-003</v>
      </c>
      <c r="J53" s="317" t="s">
        <v>709</v>
      </c>
      <c r="K53" s="317" t="s">
        <v>344</v>
      </c>
      <c r="L53" s="318" t="str">
        <f>Num_synd_et_Nom_synd[[#This Row],['# Synd]]</f>
        <v>03-07-003</v>
      </c>
      <c r="R53" s="299"/>
      <c r="S53" s="321" t="s">
        <v>710</v>
      </c>
      <c r="T53" s="301"/>
    </row>
    <row r="54" spans="5:20" ht="18.75" customHeight="1" x14ac:dyDescent="0.35">
      <c r="E54" s="22">
        <v>4</v>
      </c>
      <c r="F54" s="315" t="s">
        <v>711</v>
      </c>
      <c r="G54" s="316"/>
      <c r="H54" s="317" t="s">
        <v>315</v>
      </c>
      <c r="I54" s="317" t="str">
        <f>Num_synd_et_Nom_synd[[#This Row],[Provenance]]&amp;" - "&amp;Num_synd_et_Nom_synd[[#This Row],['# Synd]]</f>
        <v>Collège Esther-Blondin  - 03-07-006</v>
      </c>
      <c r="J54" s="317" t="s">
        <v>712</v>
      </c>
      <c r="K54" s="317" t="s">
        <v>316</v>
      </c>
      <c r="L54" s="318" t="str">
        <f>Num_synd_et_Nom_synd[[#This Row],['# Synd]]</f>
        <v>03-07-006</v>
      </c>
      <c r="R54" s="299"/>
      <c r="S54" s="322" t="s">
        <v>713</v>
      </c>
      <c r="T54" s="301"/>
    </row>
    <row r="55" spans="5:20" ht="18.75" customHeight="1" x14ac:dyDescent="0.35">
      <c r="E55" s="22">
        <v>5</v>
      </c>
      <c r="F55" s="315" t="s">
        <v>714</v>
      </c>
      <c r="G55" s="316"/>
      <c r="H55" s="317" t="s">
        <v>309</v>
      </c>
      <c r="I55" s="317" t="str">
        <f>Num_synd_et_Nom_synd[[#This Row],[Provenance]]&amp;" - "&amp;Num_synd_et_Nom_synd[[#This Row],['# Synd]]</f>
        <v>Collège Champagneur  - 03-07-007</v>
      </c>
      <c r="J55" s="317" t="s">
        <v>715</v>
      </c>
      <c r="K55" s="317" t="s">
        <v>310</v>
      </c>
      <c r="L55" s="318" t="str">
        <f>Num_synd_et_Nom_synd[[#This Row],['# Synd]]</f>
        <v>03-07-007</v>
      </c>
      <c r="R55" s="299"/>
      <c r="S55" s="322" t="s">
        <v>716</v>
      </c>
      <c r="T55" s="301"/>
    </row>
    <row r="56" spans="5:20" ht="18.75" customHeight="1" x14ac:dyDescent="0.35">
      <c r="E56" s="22">
        <v>6</v>
      </c>
      <c r="F56" s="315" t="s">
        <v>717</v>
      </c>
      <c r="G56" s="316"/>
      <c r="H56" s="317" t="s">
        <v>328</v>
      </c>
      <c r="I56" s="317" t="str">
        <f>Num_synd_et_Nom_synd[[#This Row],[Provenance]]&amp;" - "&amp;Num_synd_et_Nom_synd[[#This Row],['# Synd]]</f>
        <v>Collège Mont-Royal - 03-09-011</v>
      </c>
      <c r="J56" s="317" t="s">
        <v>718</v>
      </c>
      <c r="K56" s="317" t="s">
        <v>329</v>
      </c>
      <c r="L56" s="318" t="str">
        <f>Num_synd_et_Nom_synd[[#This Row],['# Synd]]</f>
        <v>03-09-011</v>
      </c>
      <c r="R56" s="299"/>
      <c r="S56" s="322" t="s">
        <v>719</v>
      </c>
      <c r="T56" s="301"/>
    </row>
    <row r="57" spans="5:20" ht="18.75" customHeight="1" x14ac:dyDescent="0.35">
      <c r="E57" s="22">
        <v>7</v>
      </c>
      <c r="F57" s="315" t="s">
        <v>720</v>
      </c>
      <c r="G57" s="316"/>
      <c r="H57" s="317" t="s">
        <v>721</v>
      </c>
      <c r="I57" s="317" t="str">
        <f>Num_synd_et_Nom_synd[[#This Row],[Provenance]]&amp;" - "&amp;Num_synd_et_Nom_synd[[#This Row],['# Synd]]</f>
        <v>Collège Jean-de-Brébeuf Cégep - 03-09-023</v>
      </c>
      <c r="J57" s="317" t="s">
        <v>722</v>
      </c>
      <c r="K57" s="317" t="s">
        <v>323</v>
      </c>
      <c r="L57" s="318" t="str">
        <f>Num_synd_et_Nom_synd[[#This Row],['# Synd]]</f>
        <v>03-09-023</v>
      </c>
      <c r="R57" s="299"/>
      <c r="S57" s="322" t="s">
        <v>723</v>
      </c>
      <c r="T57" s="301"/>
    </row>
    <row r="58" spans="5:20" ht="18.75" customHeight="1" x14ac:dyDescent="0.35">
      <c r="E58" s="22">
        <v>8</v>
      </c>
      <c r="F58" s="315" t="s">
        <v>724</v>
      </c>
      <c r="G58" s="316"/>
      <c r="H58" s="317" t="s">
        <v>725</v>
      </c>
      <c r="I58" s="317" t="str">
        <f>Num_synd_et_Nom_synd[[#This Row],[Provenance]]&amp;" - "&amp;Num_synd_et_Nom_synd[[#This Row],['# Synd]]</f>
        <v>Collège Notre-Dame-du-Sacré-Cœur - 03-09-025</v>
      </c>
      <c r="J58" s="317" t="s">
        <v>726</v>
      </c>
      <c r="K58" s="317" t="s">
        <v>333</v>
      </c>
      <c r="L58" s="318" t="str">
        <f>Num_synd_et_Nom_synd[[#This Row],['# Synd]]</f>
        <v>03-09-025</v>
      </c>
      <c r="R58" s="299"/>
      <c r="S58" s="322" t="s">
        <v>727</v>
      </c>
      <c r="T58" s="301"/>
    </row>
    <row r="59" spans="5:20" ht="18.75" customHeight="1" x14ac:dyDescent="0.35">
      <c r="E59" s="22">
        <v>9</v>
      </c>
      <c r="F59" s="315" t="s">
        <v>728</v>
      </c>
      <c r="G59" s="316"/>
      <c r="H59" s="317" t="s">
        <v>729</v>
      </c>
      <c r="I59" s="317" t="str">
        <f>Num_synd_et_Nom_synd[[#This Row],[Provenance]]&amp;" - "&amp;Num_synd_et_Nom_synd[[#This Row],['# Synd]]</f>
        <v>Centre d'intégration scolaire C.I.S.  - 03-09-031</v>
      </c>
      <c r="J59" s="317" t="s">
        <v>730</v>
      </c>
      <c r="K59" s="317" t="s">
        <v>306</v>
      </c>
      <c r="L59" s="318" t="str">
        <f>Num_synd_et_Nom_synd[[#This Row],['# Synd]]</f>
        <v>03-09-031</v>
      </c>
      <c r="R59" s="299"/>
      <c r="S59" s="322" t="s">
        <v>731</v>
      </c>
      <c r="T59" s="301"/>
    </row>
    <row r="60" spans="5:20" ht="18.75" customHeight="1" x14ac:dyDescent="0.35">
      <c r="E60" s="22">
        <v>10</v>
      </c>
      <c r="F60" s="315" t="s">
        <v>732</v>
      </c>
      <c r="G60" s="316"/>
      <c r="H60" s="317" t="s">
        <v>733</v>
      </c>
      <c r="I60" s="317" t="str">
        <f>Num_synd_et_Nom_synd[[#This Row],[Provenance]]&amp;" - "&amp;Num_synd_et_Nom_synd[[#This Row],['# Synd]]</f>
        <v>Institut Teccart, Montréal - 03-09-034</v>
      </c>
      <c r="J60" s="317" t="s">
        <v>734</v>
      </c>
      <c r="K60" s="317" t="s">
        <v>364</v>
      </c>
      <c r="L60" s="318" t="str">
        <f>Num_synd_et_Nom_synd[[#This Row],['# Synd]]</f>
        <v>03-09-034</v>
      </c>
      <c r="R60" s="299"/>
      <c r="S60" s="322" t="s">
        <v>735</v>
      </c>
      <c r="T60" s="301"/>
    </row>
    <row r="61" spans="5:20" ht="18.75" customHeight="1" x14ac:dyDescent="0.35">
      <c r="E61" s="22">
        <v>11</v>
      </c>
      <c r="F61" s="315" t="s">
        <v>736</v>
      </c>
      <c r="G61" s="316"/>
      <c r="H61" s="317" t="s">
        <v>357</v>
      </c>
      <c r="I61" s="317" t="str">
        <f>Num_synd_et_Nom_synd[[#This Row],[Provenance]]&amp;" - "&amp;Num_synd_et_Nom_synd[[#This Row],['# Synd]]</f>
        <v>École Vanguard Québec ltée  - 03-09-040</v>
      </c>
      <c r="J61" s="317" t="s">
        <v>737</v>
      </c>
      <c r="K61" s="317" t="s">
        <v>738</v>
      </c>
      <c r="L61" s="318" t="str">
        <f>Num_synd_et_Nom_synd[[#This Row],['# Synd]]</f>
        <v>03-09-040</v>
      </c>
      <c r="R61" s="299"/>
      <c r="S61" s="322" t="s">
        <v>739</v>
      </c>
      <c r="T61" s="301"/>
    </row>
    <row r="62" spans="5:20" ht="18.75" customHeight="1" x14ac:dyDescent="0.35">
      <c r="E62" s="22">
        <v>12</v>
      </c>
      <c r="F62" s="315" t="s">
        <v>740</v>
      </c>
      <c r="G62" s="316"/>
      <c r="H62" s="317" t="s">
        <v>313</v>
      </c>
      <c r="I62" s="317" t="str">
        <f>Num_synd_et_Nom_synd[[#This Row],[Provenance]]&amp;" - "&amp;Num_synd_et_Nom_synd[[#This Row],['# Synd]]</f>
        <v>Collège de Montréal  - 03-09-054</v>
      </c>
      <c r="J62" s="317" t="s">
        <v>741</v>
      </c>
      <c r="K62" s="317" t="s">
        <v>314</v>
      </c>
      <c r="L62" s="318" t="str">
        <f>Num_synd_et_Nom_synd[[#This Row],['# Synd]]</f>
        <v>03-09-054</v>
      </c>
      <c r="R62" s="299"/>
      <c r="S62" s="322" t="s">
        <v>742</v>
      </c>
      <c r="T62" s="301"/>
    </row>
    <row r="63" spans="5:20" ht="18.75" customHeight="1" x14ac:dyDescent="0.35">
      <c r="E63" s="22">
        <v>13</v>
      </c>
      <c r="F63" s="315" t="s">
        <v>743</v>
      </c>
      <c r="G63" s="316"/>
      <c r="H63" s="317" t="s">
        <v>744</v>
      </c>
      <c r="I63" s="317" t="str">
        <f>Num_synd_et_Nom_synd[[#This Row],[Provenance]]&amp;" - "&amp;Num_synd_et_Nom_synd[[#This Row],['# Synd]]</f>
        <v>École Pasteur Pavillon Khalil Gibran - 03-09-057</v>
      </c>
      <c r="J63" s="317" t="s">
        <v>745</v>
      </c>
      <c r="K63" s="317" t="s">
        <v>354</v>
      </c>
      <c r="L63" s="318" t="str">
        <f>Num_synd_et_Nom_synd[[#This Row],['# Synd]]</f>
        <v>03-09-057</v>
      </c>
      <c r="R63" s="299"/>
      <c r="S63" s="322" t="s">
        <v>746</v>
      </c>
      <c r="T63" s="301"/>
    </row>
    <row r="64" spans="5:20" ht="18.75" customHeight="1" thickBot="1" x14ac:dyDescent="0.4">
      <c r="E64" s="22">
        <v>14</v>
      </c>
      <c r="F64" s="315" t="s">
        <v>747</v>
      </c>
      <c r="G64" s="316"/>
      <c r="H64" s="317" t="s">
        <v>324</v>
      </c>
      <c r="I64" s="317" t="str">
        <f>Num_synd_et_Nom_synd[[#This Row],[Provenance]]&amp;" - "&amp;Num_synd_et_Nom_synd[[#This Row],['# Synd]]</f>
        <v>Collège LaSalle  - 03-09-060</v>
      </c>
      <c r="J64" s="317" t="s">
        <v>748</v>
      </c>
      <c r="K64" s="317" t="s">
        <v>749</v>
      </c>
      <c r="L64" s="318" t="str">
        <f>Num_synd_et_Nom_synd[[#This Row],['# Synd]]</f>
        <v>03-09-060</v>
      </c>
      <c r="R64" s="299"/>
      <c r="S64" s="323" t="s">
        <v>750</v>
      </c>
      <c r="T64" s="301"/>
    </row>
    <row r="65" spans="5:25" ht="18.75" customHeight="1" thickTop="1" thickBot="1" x14ac:dyDescent="0.4">
      <c r="E65" s="22">
        <v>15</v>
      </c>
      <c r="F65" s="315" t="s">
        <v>751</v>
      </c>
      <c r="G65" s="316"/>
      <c r="H65" s="317" t="s">
        <v>338</v>
      </c>
      <c r="I65" s="317" t="str">
        <f>Num_synd_et_Nom_synd[[#This Row],[Provenance]]&amp;" - "&amp;Num_synd_et_Nom_synd[[#This Row],['# Synd]]</f>
        <v>Collège Regina Assumpta - 03-09-064</v>
      </c>
      <c r="J65" s="317" t="s">
        <v>752</v>
      </c>
      <c r="K65" s="317" t="s">
        <v>339</v>
      </c>
      <c r="L65" s="318" t="str">
        <f>Num_synd_et_Nom_synd[[#This Row],['# Synd]]</f>
        <v>03-09-064</v>
      </c>
      <c r="R65" s="299"/>
      <c r="S65" s="324" t="s">
        <v>105</v>
      </c>
      <c r="T65" s="301"/>
    </row>
    <row r="66" spans="5:25" ht="18.75" customHeight="1" thickTop="1" x14ac:dyDescent="0.35">
      <c r="E66" s="22">
        <v>16</v>
      </c>
      <c r="F66" s="315" t="s">
        <v>753</v>
      </c>
      <c r="G66" s="316"/>
      <c r="H66" s="317" t="s">
        <v>754</v>
      </c>
      <c r="I66" s="317" t="str">
        <f>Num_synd_et_Nom_synd[[#This Row],[Provenance]]&amp;" - "&amp;Num_synd_et_Nom_synd[[#This Row],['# Synd]]</f>
        <v>Collège Jean-de-Brébeuf Secondaire - 03-09-065</v>
      </c>
      <c r="J66" s="317" t="s">
        <v>755</v>
      </c>
      <c r="K66" s="317" t="s">
        <v>322</v>
      </c>
      <c r="L66" s="318" t="str">
        <f>Num_synd_et_Nom_synd[[#This Row],['# Synd]]</f>
        <v>03-09-065</v>
      </c>
      <c r="R66" s="299"/>
      <c r="S66" s="325" t="s">
        <v>756</v>
      </c>
      <c r="T66" s="301"/>
    </row>
    <row r="67" spans="5:25" ht="18.75" customHeight="1" x14ac:dyDescent="0.35">
      <c r="E67" s="22">
        <v>17</v>
      </c>
      <c r="F67" s="315" t="s">
        <v>757</v>
      </c>
      <c r="G67" s="316"/>
      <c r="H67" s="317" t="s">
        <v>307</v>
      </c>
      <c r="I67" s="317" t="str">
        <f>Num_synd_et_Nom_synd[[#This Row],[Provenance]]&amp;" - "&amp;Num_synd_et_Nom_synd[[#This Row],['# Synd]]</f>
        <v>Collège André-Grasset - 03-09-066</v>
      </c>
      <c r="J67" s="317" t="s">
        <v>758</v>
      </c>
      <c r="K67" s="317" t="s">
        <v>308</v>
      </c>
      <c r="L67" s="318" t="str">
        <f>Num_synd_et_Nom_synd[[#This Row],['# Synd]]</f>
        <v>03-09-066</v>
      </c>
      <c r="R67" s="299"/>
      <c r="S67" s="326" t="s">
        <v>759</v>
      </c>
      <c r="T67" s="301"/>
    </row>
    <row r="68" spans="5:25" ht="18.75" customHeight="1" x14ac:dyDescent="0.35">
      <c r="E68" s="22">
        <v>18</v>
      </c>
      <c r="F68" s="315" t="s">
        <v>760</v>
      </c>
      <c r="G68" s="316"/>
      <c r="H68" s="317" t="s">
        <v>326</v>
      </c>
      <c r="I68" s="317" t="str">
        <f>Num_synd_et_Nom_synd[[#This Row],[Provenance]]&amp;" - "&amp;Num_synd_et_Nom_synd[[#This Row],['# Synd]]</f>
        <v>Collège Marianopolis  - 03-09-067</v>
      </c>
      <c r="J68" s="317" t="s">
        <v>761</v>
      </c>
      <c r="K68" s="317" t="s">
        <v>327</v>
      </c>
      <c r="L68" s="318" t="str">
        <f>Num_synd_et_Nom_synd[[#This Row],['# Synd]]</f>
        <v>03-09-067</v>
      </c>
      <c r="R68" s="299"/>
      <c r="S68" s="326" t="s">
        <v>762</v>
      </c>
      <c r="T68" s="301"/>
    </row>
    <row r="69" spans="5:25" ht="18.75" customHeight="1" x14ac:dyDescent="0.35">
      <c r="E69" s="22">
        <v>19</v>
      </c>
      <c r="F69" s="315" t="s">
        <v>763</v>
      </c>
      <c r="G69" s="316"/>
      <c r="H69" s="317" t="s">
        <v>764</v>
      </c>
      <c r="I69" s="317" t="str">
        <f>Num_synd_et_Nom_synd[[#This Row],[Provenance]]&amp;" - "&amp;Num_synd_et_Nom_synd[[#This Row],['# Synd]]</f>
        <v>Villa Maria, Montréal - 03-09-068</v>
      </c>
      <c r="J69" s="317" t="s">
        <v>765</v>
      </c>
      <c r="K69" s="317" t="s">
        <v>376</v>
      </c>
      <c r="L69" s="318" t="str">
        <f>Num_synd_et_Nom_synd[[#This Row],['# Synd]]</f>
        <v>03-09-068</v>
      </c>
      <c r="R69" s="299"/>
      <c r="S69" s="326" t="s">
        <v>766</v>
      </c>
      <c r="T69" s="301"/>
    </row>
    <row r="70" spans="5:25" ht="18.75" customHeight="1" x14ac:dyDescent="0.35">
      <c r="E70" s="22">
        <v>20</v>
      </c>
      <c r="F70" s="315" t="s">
        <v>767</v>
      </c>
      <c r="G70" s="316"/>
      <c r="H70" s="317" t="s">
        <v>330</v>
      </c>
      <c r="I70" s="317" t="str">
        <f>Num_synd_et_Nom_synd[[#This Row],[Provenance]]&amp;" - "&amp;Num_synd_et_Nom_synd[[#This Row],['# Synd]]</f>
        <v>Collège Mont-Saint-Louis - 03-09-076</v>
      </c>
      <c r="J70" s="317" t="s">
        <v>768</v>
      </c>
      <c r="K70" s="317" t="s">
        <v>331</v>
      </c>
      <c r="L70" s="318" t="str">
        <f>Num_synd_et_Nom_synd[[#This Row],['# Synd]]</f>
        <v>03-09-076</v>
      </c>
      <c r="R70" s="299"/>
      <c r="S70" s="326" t="s">
        <v>769</v>
      </c>
      <c r="T70" s="301"/>
    </row>
    <row r="71" spans="5:25" ht="18.75" customHeight="1" x14ac:dyDescent="0.35">
      <c r="E71" s="22">
        <v>21</v>
      </c>
      <c r="F71" s="315" t="s">
        <v>770</v>
      </c>
      <c r="G71" s="316"/>
      <c r="H71" s="317" t="s">
        <v>351</v>
      </c>
      <c r="I71" s="317" t="str">
        <f>Num_synd_et_Nom_synd[[#This Row],[Provenance]]&amp;" - "&amp;Num_synd_et_Nom_synd[[#This Row],['# Synd]]</f>
        <v>École de Joaillerie de Montréal - 03-09-081</v>
      </c>
      <c r="J71" s="317" t="s">
        <v>771</v>
      </c>
      <c r="K71" s="317" t="s">
        <v>352</v>
      </c>
      <c r="L71" s="318" t="str">
        <f>Num_synd_et_Nom_synd[[#This Row],['# Synd]]</f>
        <v>03-09-081</v>
      </c>
      <c r="R71" s="299"/>
      <c r="S71" s="326" t="s">
        <v>772</v>
      </c>
      <c r="T71" s="301"/>
    </row>
    <row r="72" spans="5:25" ht="18.75" customHeight="1" x14ac:dyDescent="0.35">
      <c r="E72" s="22">
        <v>22</v>
      </c>
      <c r="F72" s="315" t="s">
        <v>773</v>
      </c>
      <c r="G72" s="316"/>
      <c r="H72" s="317" t="s">
        <v>297</v>
      </c>
      <c r="I72" s="317" t="str">
        <f>Num_synd_et_Nom_synd[[#This Row],[Provenance]]&amp;" - "&amp;Num_synd_et_Nom_synd[[#This Row],['# Synd]]</f>
        <v>Académie linguistique internationale  - 03-09-085</v>
      </c>
      <c r="J72" s="317" t="s">
        <v>774</v>
      </c>
      <c r="K72" s="317" t="s">
        <v>775</v>
      </c>
      <c r="L72" s="318" t="str">
        <f>Num_synd_et_Nom_synd[[#This Row],['# Synd]]</f>
        <v>03-09-085</v>
      </c>
      <c r="R72" s="299"/>
      <c r="S72" s="326" t="s">
        <v>776</v>
      </c>
      <c r="T72" s="301"/>
    </row>
    <row r="73" spans="5:25" ht="18.75" customHeight="1" x14ac:dyDescent="0.35">
      <c r="E73" s="22">
        <v>23</v>
      </c>
      <c r="F73" s="315" t="s">
        <v>777</v>
      </c>
      <c r="G73" s="316"/>
      <c r="H73" s="317" t="s">
        <v>295</v>
      </c>
      <c r="I73" s="317" t="str">
        <f>Num_synd_et_Nom_synd[[#This Row],[Provenance]]&amp;" - "&amp;Num_synd_et_Nom_synd[[#This Row],['# Synd]]</f>
        <v>Académie Kells  - 03-09-087</v>
      </c>
      <c r="J73" s="317" t="s">
        <v>778</v>
      </c>
      <c r="K73" s="317" t="s">
        <v>296</v>
      </c>
      <c r="L73" s="318" t="str">
        <f>Num_synd_et_Nom_synd[[#This Row],['# Synd]]</f>
        <v>03-09-087</v>
      </c>
      <c r="R73" s="299"/>
      <c r="S73" s="326" t="s">
        <v>779</v>
      </c>
      <c r="T73" s="301"/>
    </row>
    <row r="74" spans="5:25" ht="18.75" customHeight="1" x14ac:dyDescent="0.35">
      <c r="E74" s="22">
        <v>24</v>
      </c>
      <c r="F74" s="315" t="s">
        <v>780</v>
      </c>
      <c r="G74" s="316"/>
      <c r="H74" s="317" t="s">
        <v>303</v>
      </c>
      <c r="I74" s="317" t="str">
        <f>Num_synd_et_Nom_synd[[#This Row],[Provenance]]&amp;" - "&amp;Num_synd_et_Nom_synd[[#This Row],['# Synd]]</f>
        <v>Centre de musique et de danse de Val-d'Or  - 03-10-005</v>
      </c>
      <c r="J74" s="317" t="s">
        <v>781</v>
      </c>
      <c r="K74" s="317" t="s">
        <v>304</v>
      </c>
      <c r="L74" s="318" t="str">
        <f>Num_synd_et_Nom_synd[[#This Row],['# Synd]]</f>
        <v>03-10-005</v>
      </c>
      <c r="R74" s="299"/>
      <c r="S74" s="326" t="s">
        <v>782</v>
      </c>
      <c r="T74" s="301"/>
    </row>
    <row r="75" spans="5:25" ht="18.75" customHeight="1" x14ac:dyDescent="0.35">
      <c r="E75" s="22">
        <v>25</v>
      </c>
      <c r="F75" s="315" t="s">
        <v>783</v>
      </c>
      <c r="G75" s="316"/>
      <c r="H75" s="317" t="s">
        <v>317</v>
      </c>
      <c r="I75" s="317" t="str">
        <f>Num_synd_et_Nom_synd[[#This Row],[Provenance]]&amp;" - "&amp;Num_synd_et_Nom_synd[[#This Row],['# Synd]]</f>
        <v>Collège François-de-Laval  - 03-11-008</v>
      </c>
      <c r="J75" s="317" t="s">
        <v>784</v>
      </c>
      <c r="K75" s="317" t="s">
        <v>318</v>
      </c>
      <c r="L75" s="318" t="str">
        <f>Num_synd_et_Nom_synd[[#This Row],['# Synd]]</f>
        <v>03-11-008</v>
      </c>
      <c r="R75" s="299"/>
      <c r="S75" s="326" t="s">
        <v>785</v>
      </c>
      <c r="T75" s="301"/>
      <c r="Y75" s="94"/>
    </row>
    <row r="76" spans="5:25" ht="18.75" customHeight="1" x14ac:dyDescent="0.35">
      <c r="E76" s="22">
        <v>26</v>
      </c>
      <c r="F76" s="315" t="s">
        <v>786</v>
      </c>
      <c r="G76" s="316"/>
      <c r="H76" s="317" t="s">
        <v>359</v>
      </c>
      <c r="I76" s="317" t="str">
        <f>Num_synd_et_Nom_synd[[#This Row],[Provenance]]&amp;" - "&amp;Num_synd_et_Nom_synd[[#This Row],['# Synd]]</f>
        <v>Externat Saint-Jean-Eudes  - 03-11-009</v>
      </c>
      <c r="J76" s="317" t="s">
        <v>787</v>
      </c>
      <c r="K76" s="317" t="s">
        <v>360</v>
      </c>
      <c r="L76" s="318" t="str">
        <f>Num_synd_et_Nom_synd[[#This Row],['# Synd]]</f>
        <v>03-11-009</v>
      </c>
      <c r="R76" s="299"/>
      <c r="S76" s="326" t="s">
        <v>788</v>
      </c>
      <c r="T76" s="301"/>
    </row>
    <row r="77" spans="5:25" ht="18.75" customHeight="1" x14ac:dyDescent="0.35">
      <c r="E77" s="22">
        <v>27</v>
      </c>
      <c r="F77" s="315" t="s">
        <v>789</v>
      </c>
      <c r="G77" s="316"/>
      <c r="H77" s="317" t="s">
        <v>371</v>
      </c>
      <c r="I77" s="317" t="str">
        <f>Num_synd_et_Nom_synd[[#This Row],[Provenance]]&amp;" - "&amp;Num_synd_et_Nom_synd[[#This Row],['# Synd]]</f>
        <v>Séminaire Saint-François - 03-11-014</v>
      </c>
      <c r="J77" s="317" t="s">
        <v>790</v>
      </c>
      <c r="K77" s="317" t="s">
        <v>791</v>
      </c>
      <c r="L77" s="318" t="str">
        <f>Num_synd_et_Nom_synd[[#This Row],['# Synd]]</f>
        <v>03-11-014</v>
      </c>
      <c r="R77" s="299"/>
      <c r="S77" s="326" t="s">
        <v>792</v>
      </c>
      <c r="T77" s="301"/>
    </row>
    <row r="78" spans="5:25" ht="18.75" customHeight="1" x14ac:dyDescent="0.35">
      <c r="E78" s="22">
        <v>28</v>
      </c>
      <c r="F78" s="315" t="s">
        <v>793</v>
      </c>
      <c r="G78" s="316"/>
      <c r="H78" s="317" t="s">
        <v>311</v>
      </c>
      <c r="I78" s="317" t="str">
        <f>Num_synd_et_Nom_synd[[#This Row],[Provenance]]&amp;" - "&amp;Num_synd_et_Nom_synd[[#This Row],['# Synd]]</f>
        <v>Collège de Lévis - 03-11-016</v>
      </c>
      <c r="J78" s="317" t="s">
        <v>794</v>
      </c>
      <c r="K78" s="317" t="s">
        <v>312</v>
      </c>
      <c r="L78" s="318" t="str">
        <f>Num_synd_et_Nom_synd[[#This Row],['# Synd]]</f>
        <v>03-11-016</v>
      </c>
      <c r="R78" s="299"/>
      <c r="S78" s="326" t="s">
        <v>795</v>
      </c>
      <c r="T78" s="301"/>
    </row>
    <row r="79" spans="5:25" ht="18.75" customHeight="1" x14ac:dyDescent="0.35">
      <c r="E79" s="22">
        <v>29</v>
      </c>
      <c r="F79" s="315" t="s">
        <v>796</v>
      </c>
      <c r="G79" s="316"/>
      <c r="H79" s="317" t="s">
        <v>301</v>
      </c>
      <c r="I79" s="317" t="str">
        <f>Num_synd_et_Nom_synd[[#This Row],[Provenance]]&amp;" - "&amp;Num_synd_et_Nom_synd[[#This Row],['# Synd]]</f>
        <v>Campus Notre-Dame-de-Foy - 03-11-027</v>
      </c>
      <c r="J79" s="317" t="s">
        <v>797</v>
      </c>
      <c r="K79" s="317" t="s">
        <v>798</v>
      </c>
      <c r="L79" s="318" t="str">
        <f>Num_synd_et_Nom_synd[[#This Row],['# Synd]]</f>
        <v>03-11-027</v>
      </c>
      <c r="R79" s="299"/>
      <c r="S79" s="326" t="s">
        <v>799</v>
      </c>
      <c r="T79" s="301"/>
    </row>
    <row r="80" spans="5:25" ht="18.75" customHeight="1" x14ac:dyDescent="0.35">
      <c r="E80" s="22">
        <v>30</v>
      </c>
      <c r="F80" s="315" t="s">
        <v>800</v>
      </c>
      <c r="G80" s="316"/>
      <c r="H80" s="317" t="s">
        <v>361</v>
      </c>
      <c r="I80" s="317" t="str">
        <f>Num_synd_et_Nom_synd[[#This Row],[Provenance]]&amp;" - "&amp;Num_synd_et_Nom_synd[[#This Row],['# Synd]]</f>
        <v>Institut québécoise d'ébénisterie I.Q.E.  - 03-11-028</v>
      </c>
      <c r="J80" s="317" t="s">
        <v>801</v>
      </c>
      <c r="K80" s="317" t="s">
        <v>362</v>
      </c>
      <c r="L80" s="318" t="str">
        <f>Num_synd_et_Nom_synd[[#This Row],['# Synd]]</f>
        <v>03-11-028</v>
      </c>
      <c r="R80" s="299"/>
      <c r="S80" s="326" t="s">
        <v>802</v>
      </c>
      <c r="T80" s="301"/>
    </row>
    <row r="81" spans="5:21" ht="18.75" customHeight="1" x14ac:dyDescent="0.35">
      <c r="E81" s="22">
        <v>31</v>
      </c>
      <c r="F81" s="315" t="s">
        <v>803</v>
      </c>
      <c r="G81" s="316"/>
      <c r="H81" s="317" t="s">
        <v>340</v>
      </c>
      <c r="I81" s="317" t="str">
        <f>Num_synd_et_Nom_synd[[#This Row],[Provenance]]&amp;" - "&amp;Num_synd_et_Nom_synd[[#This Row],['# Synd]]</f>
        <v>Collège Sainte-Anne de la Pocatière - 03-12-009</v>
      </c>
      <c r="J81" s="317" t="s">
        <v>804</v>
      </c>
      <c r="K81" s="317" t="s">
        <v>341</v>
      </c>
      <c r="L81" s="318" t="str">
        <f>Num_synd_et_Nom_synd[[#This Row],['# Synd]]</f>
        <v>03-12-009</v>
      </c>
      <c r="R81" s="299"/>
      <c r="S81" s="326" t="s">
        <v>805</v>
      </c>
      <c r="T81" s="301"/>
    </row>
    <row r="82" spans="5:21" ht="18.75" customHeight="1" x14ac:dyDescent="0.35">
      <c r="E82" s="22">
        <v>32</v>
      </c>
      <c r="F82" s="315" t="s">
        <v>806</v>
      </c>
      <c r="G82" s="316"/>
      <c r="H82" s="317" t="s">
        <v>369</v>
      </c>
      <c r="I82" s="317" t="str">
        <f>Num_synd_et_Nom_synd[[#This Row],[Provenance]]&amp;" - "&amp;Num_synd_et_Nom_synd[[#This Row],['# Synd]]</f>
        <v>Séminaire de Chicoutimi - 03-13-005</v>
      </c>
      <c r="J82" s="317" t="s">
        <v>646</v>
      </c>
      <c r="K82" s="317" t="s">
        <v>370</v>
      </c>
      <c r="L82" s="318" t="str">
        <f>Num_synd_et_Nom_synd[[#This Row],['# Synd]]</f>
        <v>03-13-005</v>
      </c>
      <c r="R82" s="299"/>
      <c r="S82" s="326" t="s">
        <v>807</v>
      </c>
      <c r="T82" s="301"/>
    </row>
    <row r="83" spans="5:21" ht="18.75" customHeight="1" x14ac:dyDescent="0.35">
      <c r="E83" s="22">
        <v>33</v>
      </c>
      <c r="F83" s="315" t="s">
        <v>808</v>
      </c>
      <c r="G83" s="316"/>
      <c r="H83" s="317" t="s">
        <v>299</v>
      </c>
      <c r="I83" s="317" t="str">
        <f>Num_synd_et_Nom_synd[[#This Row],[Provenance]]&amp;" - "&amp;Num_synd_et_Nom_synd[[#This Row],['# Synd]]</f>
        <v>Atelier de Musique de Jonquière A.M.J. - 03-13-012</v>
      </c>
      <c r="J83" s="317" t="s">
        <v>809</v>
      </c>
      <c r="K83" s="317" t="s">
        <v>300</v>
      </c>
      <c r="L83" s="318" t="str">
        <f>Num_synd_et_Nom_synd[[#This Row],['# Synd]]</f>
        <v>03-13-012</v>
      </c>
      <c r="R83" s="299"/>
      <c r="S83" s="326" t="s">
        <v>810</v>
      </c>
      <c r="T83" s="301"/>
    </row>
    <row r="84" spans="5:21" ht="18.75" customHeight="1" x14ac:dyDescent="0.35">
      <c r="E84" s="22">
        <v>34</v>
      </c>
      <c r="F84" s="315" t="s">
        <v>811</v>
      </c>
      <c r="G84" s="316"/>
      <c r="H84" s="317" t="s">
        <v>365</v>
      </c>
      <c r="I84" s="317" t="str">
        <f>Num_synd_et_Nom_synd[[#This Row],[Provenance]]&amp;" - "&amp;Num_synd_et_Nom_synd[[#This Row],['# Synd]]</f>
        <v>Mashteuiatsh  - 03-13-015</v>
      </c>
      <c r="J84" s="317" t="s">
        <v>812</v>
      </c>
      <c r="K84" s="317" t="s">
        <v>366</v>
      </c>
      <c r="L84" s="318" t="str">
        <f>Num_synd_et_Nom_synd[[#This Row],['# Synd]]</f>
        <v>03-13-015</v>
      </c>
      <c r="R84" s="299"/>
      <c r="S84" s="326" t="s">
        <v>813</v>
      </c>
      <c r="T84" s="301"/>
    </row>
    <row r="85" spans="5:21" ht="18.75" customHeight="1" x14ac:dyDescent="0.35">
      <c r="E85" s="22">
        <v>35</v>
      </c>
      <c r="F85" s="315" t="s">
        <v>814</v>
      </c>
      <c r="G85" s="316"/>
      <c r="H85" s="317" t="s">
        <v>373</v>
      </c>
      <c r="I85" s="317" t="str">
        <f>Num_synd_et_Nom_synd[[#This Row],[Provenance]]&amp;" - "&amp;Num_synd_et_Nom_synd[[#This Row],['# Synd]]</f>
        <v>Séminaire Salésien - 03-15-001</v>
      </c>
      <c r="J85" s="317" t="s">
        <v>815</v>
      </c>
      <c r="K85" s="317" t="s">
        <v>374</v>
      </c>
      <c r="L85" s="318" t="str">
        <f>Num_synd_et_Nom_synd[[#This Row],['# Synd]]</f>
        <v>03-15-001</v>
      </c>
      <c r="R85" s="299"/>
      <c r="S85" s="326" t="s">
        <v>816</v>
      </c>
      <c r="T85" s="301"/>
    </row>
    <row r="86" spans="5:21" ht="18.75" customHeight="1" x14ac:dyDescent="0.35">
      <c r="E86" s="22">
        <v>36</v>
      </c>
      <c r="F86" s="315" t="s">
        <v>817</v>
      </c>
      <c r="G86" s="316"/>
      <c r="H86" s="317" t="s">
        <v>818</v>
      </c>
      <c r="I86" s="317" t="str">
        <f>Num_synd_et_Nom_synd[[#This Row],[Provenance]]&amp;" - "&amp;Num_synd_et_Nom_synd[[#This Row],['# Synd]]</f>
        <v>Collège Stanislas, Montréal - 03-22-003</v>
      </c>
      <c r="J86" s="317" t="s">
        <v>819</v>
      </c>
      <c r="K86" s="317" t="s">
        <v>820</v>
      </c>
      <c r="L86" s="318" t="str">
        <f>Num_synd_et_Nom_synd[[#This Row],['# Synd]]</f>
        <v>03-22-003</v>
      </c>
      <c r="R86" s="299"/>
      <c r="S86" s="326" t="s">
        <v>821</v>
      </c>
      <c r="T86" s="301"/>
    </row>
    <row r="87" spans="5:21" ht="18.75" customHeight="1" x14ac:dyDescent="0.35">
      <c r="E87" s="22">
        <v>37</v>
      </c>
      <c r="F87" s="315" t="s">
        <v>822</v>
      </c>
      <c r="G87" s="316"/>
      <c r="H87" s="317" t="s">
        <v>334</v>
      </c>
      <c r="I87" s="317" t="str">
        <f>Num_synd_et_Nom_synd[[#This Row],[Provenance]]&amp;" - "&amp;Num_synd_et_Nom_synd[[#This Row],['# Synd]]</f>
        <v>Collège Notre-Dame-De-Lourdes - 03-25-007</v>
      </c>
      <c r="J87" s="317" t="s">
        <v>823</v>
      </c>
      <c r="K87" s="317" t="s">
        <v>335</v>
      </c>
      <c r="L87" s="318" t="str">
        <f>Num_synd_et_Nom_synd[[#This Row],['# Synd]]</f>
        <v>03-25-007</v>
      </c>
      <c r="R87" s="299"/>
      <c r="S87" s="326" t="s">
        <v>824</v>
      </c>
      <c r="T87" s="301"/>
    </row>
    <row r="88" spans="5:21" ht="18.75" customHeight="1" x14ac:dyDescent="0.35">
      <c r="E88" s="22">
        <v>38</v>
      </c>
      <c r="F88" s="315" t="s">
        <v>825</v>
      </c>
      <c r="G88" s="316"/>
      <c r="H88" s="317" t="s">
        <v>347</v>
      </c>
      <c r="I88" s="317" t="str">
        <f>Num_synd_et_Nom_synd[[#This Row],[Provenance]]&amp;" - "&amp;Num_synd_et_Nom_synd[[#This Row],['# Synd]]</f>
        <v>Collège Trinité - 03-25-008</v>
      </c>
      <c r="J88" s="317" t="s">
        <v>826</v>
      </c>
      <c r="K88" s="317" t="s">
        <v>827</v>
      </c>
      <c r="L88" s="318" t="str">
        <f>Num_synd_et_Nom_synd[[#This Row],['# Synd]]</f>
        <v>03-25-008</v>
      </c>
      <c r="R88" s="299"/>
      <c r="S88" s="326" t="s">
        <v>828</v>
      </c>
      <c r="T88" s="301"/>
    </row>
    <row r="89" spans="5:21" ht="18.75" customHeight="1" x14ac:dyDescent="0.35">
      <c r="E89" s="22">
        <v>39</v>
      </c>
      <c r="F89" s="315" t="s">
        <v>829</v>
      </c>
      <c r="G89" s="316"/>
      <c r="H89" s="317" t="s">
        <v>830</v>
      </c>
      <c r="I89" s="317" t="str">
        <f>Num_synd_et_Nom_synd[[#This Row],[Provenance]]&amp;" - "&amp;Num_synd_et_Nom_synd[[#This Row],['# Synd]]</f>
        <v>École secondaire Saint-Joseph, Saint-Hyacinthe - 03-25-009</v>
      </c>
      <c r="J89" s="317" t="s">
        <v>831</v>
      </c>
      <c r="K89" s="317" t="s">
        <v>832</v>
      </c>
      <c r="L89" s="318" t="str">
        <f>Num_synd_et_Nom_synd[[#This Row],['# Synd]]</f>
        <v>03-25-009</v>
      </c>
      <c r="R89" s="299"/>
      <c r="S89" s="326" t="s">
        <v>833</v>
      </c>
      <c r="T89" s="301"/>
      <c r="U89" s="22"/>
    </row>
    <row r="90" spans="5:21" ht="18.75" customHeight="1" x14ac:dyDescent="0.35">
      <c r="E90" s="22">
        <v>40</v>
      </c>
      <c r="F90" s="315" t="s">
        <v>834</v>
      </c>
      <c r="G90" s="316"/>
      <c r="H90" s="317" t="s">
        <v>319</v>
      </c>
      <c r="I90" s="317" t="str">
        <f>Num_synd_et_Nom_synd[[#This Row],[Provenance]]&amp;" - "&amp;Num_synd_et_Nom_synd[[#This Row],['# Synd]]</f>
        <v>Collège Jean de la Mennais  - 03-25-012</v>
      </c>
      <c r="J90" s="317" t="s">
        <v>835</v>
      </c>
      <c r="K90" s="317" t="s">
        <v>836</v>
      </c>
      <c r="L90" s="318" t="str">
        <f>Num_synd_et_Nom_synd[[#This Row],['# Synd]]</f>
        <v>03-25-012</v>
      </c>
      <c r="R90" s="299"/>
      <c r="S90" s="326" t="s">
        <v>837</v>
      </c>
      <c r="T90" s="301"/>
    </row>
    <row r="91" spans="5:21" ht="18.75" customHeight="1" x14ac:dyDescent="0.35">
      <c r="E91" s="22">
        <v>1</v>
      </c>
      <c r="F91" s="327" t="s">
        <v>838</v>
      </c>
      <c r="G91" s="328"/>
      <c r="H91" s="329" t="s">
        <v>403</v>
      </c>
      <c r="I91" s="329" t="str">
        <f>Num_synd_et_Nom_synd[[#This Row],[Provenance]]&amp;" - "&amp;Num_synd_et_Nom_synd[[#This Row],['# Synd]]</f>
        <v>UQO - 03-06-004</v>
      </c>
      <c r="J91" s="329" t="s">
        <v>839</v>
      </c>
      <c r="K91" s="329" t="s">
        <v>840</v>
      </c>
      <c r="L91" s="330" t="str">
        <f>Num_synd_et_Nom_synd[[#This Row],['# Synd]]</f>
        <v>03-06-004</v>
      </c>
      <c r="R91" s="299"/>
      <c r="S91" s="326" t="s">
        <v>841</v>
      </c>
      <c r="T91" s="301"/>
    </row>
    <row r="92" spans="5:21" ht="18.75" customHeight="1" x14ac:dyDescent="0.35">
      <c r="E92" s="22">
        <v>2</v>
      </c>
      <c r="F92" s="327" t="s">
        <v>842</v>
      </c>
      <c r="G92" s="328"/>
      <c r="H92" s="329" t="s">
        <v>397</v>
      </c>
      <c r="I92" s="329" t="str">
        <f>Num_synd_et_Nom_synd[[#This Row],[Provenance]]&amp;" - "&amp;Num_synd_et_Nom_synd[[#This Row],['# Synd]]</f>
        <v>UQAM - 03-09-028</v>
      </c>
      <c r="J92" s="329" t="s">
        <v>843</v>
      </c>
      <c r="K92" s="329" t="s">
        <v>844</v>
      </c>
      <c r="L92" s="330" t="str">
        <f>Num_synd_et_Nom_synd[[#This Row],['# Synd]]</f>
        <v>03-09-028</v>
      </c>
      <c r="R92" s="299"/>
      <c r="S92" s="326" t="s">
        <v>845</v>
      </c>
      <c r="T92" s="301"/>
    </row>
    <row r="93" spans="5:21" ht="18.75" customHeight="1" x14ac:dyDescent="0.35">
      <c r="E93" s="22">
        <v>3</v>
      </c>
      <c r="F93" s="327" t="s">
        <v>846</v>
      </c>
      <c r="G93" s="328"/>
      <c r="H93" s="329" t="s">
        <v>387</v>
      </c>
      <c r="I93" s="329" t="str">
        <f>Num_synd_et_Nom_synd[[#This Row],[Provenance]]&amp;" - "&amp;Num_synd_et_Nom_synd[[#This Row],['# Synd]]</f>
        <v>Université de Montréal - 03-09-030</v>
      </c>
      <c r="J93" s="329" t="s">
        <v>847</v>
      </c>
      <c r="K93" s="329" t="s">
        <v>848</v>
      </c>
      <c r="L93" s="330" t="str">
        <f>Num_synd_et_Nom_synd[[#This Row],['# Synd]]</f>
        <v>03-09-030</v>
      </c>
      <c r="R93" s="299"/>
      <c r="S93" s="326" t="s">
        <v>849</v>
      </c>
      <c r="T93" s="301"/>
    </row>
    <row r="94" spans="5:21" ht="18.75" customHeight="1" x14ac:dyDescent="0.35">
      <c r="E94" s="22">
        <v>4</v>
      </c>
      <c r="F94" s="327" t="s">
        <v>850</v>
      </c>
      <c r="G94" s="328"/>
      <c r="H94" s="329" t="s">
        <v>385</v>
      </c>
      <c r="I94" s="329" t="str">
        <f>Num_synd_et_Nom_synd[[#This Row],[Provenance]]&amp;" - "&amp;Num_synd_et_Nom_synd[[#This Row],['# Synd]]</f>
        <v>Université Concordia - 03-09-047</v>
      </c>
      <c r="J94" s="329" t="s">
        <v>851</v>
      </c>
      <c r="K94" s="329" t="s">
        <v>852</v>
      </c>
      <c r="L94" s="330" t="str">
        <f>Num_synd_et_Nom_synd[[#This Row],['# Synd]]</f>
        <v>03-09-047</v>
      </c>
      <c r="R94" s="299"/>
      <c r="S94" s="326" t="s">
        <v>853</v>
      </c>
      <c r="T94" s="301"/>
    </row>
    <row r="95" spans="5:21" ht="18.75" customHeight="1" x14ac:dyDescent="0.35">
      <c r="E95" s="22">
        <v>5</v>
      </c>
      <c r="F95" s="327" t="s">
        <v>854</v>
      </c>
      <c r="G95" s="328"/>
      <c r="H95" s="329" t="s">
        <v>389</v>
      </c>
      <c r="I95" s="329" t="str">
        <f>Num_synd_et_Nom_synd[[#This Row],[Provenance]]&amp;" - "&amp;Num_synd_et_Nom_synd[[#This Row],['# Synd]]</f>
        <v>Université ÉTS - 03-09-050</v>
      </c>
      <c r="J95" s="329" t="s">
        <v>855</v>
      </c>
      <c r="K95" s="329" t="s">
        <v>856</v>
      </c>
      <c r="L95" s="330" t="str">
        <f>Num_synd_et_Nom_synd[[#This Row],['# Synd]]</f>
        <v>03-09-050</v>
      </c>
      <c r="R95" s="299"/>
      <c r="S95" s="326" t="s">
        <v>857</v>
      </c>
      <c r="T95" s="301"/>
    </row>
    <row r="96" spans="5:21" ht="18.75" customHeight="1" x14ac:dyDescent="0.35">
      <c r="E96" s="22">
        <v>6</v>
      </c>
      <c r="F96" s="327" t="s">
        <v>858</v>
      </c>
      <c r="G96" s="328"/>
      <c r="H96" s="329" t="s">
        <v>393</v>
      </c>
      <c r="I96" s="329" t="str">
        <f>Num_synd_et_Nom_synd[[#This Row],[Provenance]]&amp;" - "&amp;Num_synd_et_Nom_synd[[#This Row],['# Synd]]</f>
        <v>Université McGill - 03-09-079</v>
      </c>
      <c r="J96" s="329" t="s">
        <v>859</v>
      </c>
      <c r="K96" s="329" t="s">
        <v>860</v>
      </c>
      <c r="L96" s="330" t="str">
        <f>Num_synd_et_Nom_synd[[#This Row],['# Synd]]</f>
        <v>03-09-079</v>
      </c>
      <c r="R96" s="299"/>
      <c r="S96" s="326" t="s">
        <v>861</v>
      </c>
      <c r="T96" s="301"/>
    </row>
    <row r="97" spans="5:20" ht="18.75" customHeight="1" x14ac:dyDescent="0.35">
      <c r="E97" s="22">
        <v>7</v>
      </c>
      <c r="F97" s="327" t="s">
        <v>862</v>
      </c>
      <c r="G97" s="328"/>
      <c r="H97" s="329" t="s">
        <v>863</v>
      </c>
      <c r="I97" s="329" t="str">
        <f>Num_synd_et_Nom_synd[[#This Row],[Provenance]]&amp;" - "&amp;Num_synd_et_Nom_synd[[#This Row],['# Synd]]</f>
        <v>Université ÉTS  - 03-09-083</v>
      </c>
      <c r="J97" s="329" t="s">
        <v>864</v>
      </c>
      <c r="K97" s="329" t="s">
        <v>865</v>
      </c>
      <c r="L97" s="330" t="str">
        <f>Num_synd_et_Nom_synd[[#This Row],['# Synd]]</f>
        <v>03-09-083</v>
      </c>
      <c r="R97" s="299"/>
      <c r="S97" s="326" t="s">
        <v>866</v>
      </c>
      <c r="T97" s="301"/>
    </row>
    <row r="98" spans="5:20" ht="18.75" customHeight="1" x14ac:dyDescent="0.35">
      <c r="E98" s="22">
        <v>8</v>
      </c>
      <c r="F98" s="327" t="s">
        <v>867</v>
      </c>
      <c r="G98" s="328"/>
      <c r="H98" s="329" t="s">
        <v>868</v>
      </c>
      <c r="I98" s="329" t="str">
        <f>Num_synd_et_Nom_synd[[#This Row],[Provenance]]&amp;" - "&amp;Num_synd_et_Nom_synd[[#This Row],['# Synd]]</f>
        <v>UQAT Rouyn - 03-10-001</v>
      </c>
      <c r="J98" s="329" t="s">
        <v>869</v>
      </c>
      <c r="K98" s="329" t="s">
        <v>870</v>
      </c>
      <c r="L98" s="330" t="str">
        <f>Num_synd_et_Nom_synd[[#This Row],['# Synd]]</f>
        <v>03-10-001</v>
      </c>
      <c r="R98" s="299"/>
      <c r="S98" s="326" t="s">
        <v>871</v>
      </c>
      <c r="T98" s="301"/>
    </row>
    <row r="99" spans="5:20" ht="18.75" customHeight="1" x14ac:dyDescent="0.35">
      <c r="E99" s="22">
        <v>9</v>
      </c>
      <c r="F99" s="327" t="s">
        <v>872</v>
      </c>
      <c r="G99" s="328"/>
      <c r="H99" s="329" t="s">
        <v>391</v>
      </c>
      <c r="I99" s="329" t="str">
        <f>Num_synd_et_Nom_synd[[#This Row],[Provenance]]&amp;" - "&amp;Num_synd_et_Nom_synd[[#This Row],['# Synd]]</f>
        <v>Université Laval - 03-11-020</v>
      </c>
      <c r="J99" s="329" t="s">
        <v>873</v>
      </c>
      <c r="K99" s="329" t="s">
        <v>874</v>
      </c>
      <c r="L99" s="330" t="str">
        <f>Num_synd_et_Nom_synd[[#This Row],['# Synd]]</f>
        <v>03-11-020</v>
      </c>
      <c r="R99" s="299"/>
      <c r="S99" s="326" t="s">
        <v>875</v>
      </c>
      <c r="T99" s="301"/>
    </row>
    <row r="100" spans="5:20" ht="18.75" customHeight="1" x14ac:dyDescent="0.35">
      <c r="E100" s="22">
        <v>10</v>
      </c>
      <c r="F100" s="327" t="s">
        <v>876</v>
      </c>
      <c r="G100" s="328"/>
      <c r="H100" s="329" t="s">
        <v>395</v>
      </c>
      <c r="I100" s="329" t="str">
        <f>Num_synd_et_Nom_synd[[#This Row],[Provenance]]&amp;" - "&amp;Num_synd_et_Nom_synd[[#This Row],['# Synd]]</f>
        <v>UQAC - 03-13-011</v>
      </c>
      <c r="J100" s="329" t="s">
        <v>877</v>
      </c>
      <c r="K100" s="329" t="s">
        <v>878</v>
      </c>
      <c r="L100" s="330" t="str">
        <f>Num_synd_et_Nom_synd[[#This Row],['# Synd]]</f>
        <v>03-13-011</v>
      </c>
      <c r="R100" s="299"/>
      <c r="S100" s="326" t="s">
        <v>879</v>
      </c>
      <c r="T100" s="301"/>
    </row>
    <row r="101" spans="5:20" ht="18.75" customHeight="1" x14ac:dyDescent="0.35">
      <c r="E101" s="22">
        <v>11</v>
      </c>
      <c r="F101" s="327" t="s">
        <v>880</v>
      </c>
      <c r="G101" s="328"/>
      <c r="H101" s="329" t="s">
        <v>881</v>
      </c>
      <c r="I101" s="329" t="str">
        <f>Num_synd_et_Nom_synd[[#This Row],[Provenance]]&amp;" - "&amp;Num_synd_et_Nom_synd[[#This Row],['# Synd]]</f>
        <v>Télé-université - 03-22-001</v>
      </c>
      <c r="J101" s="329" t="s">
        <v>882</v>
      </c>
      <c r="K101" s="329" t="s">
        <v>883</v>
      </c>
      <c r="L101" s="330" t="str">
        <f>Num_synd_et_Nom_synd[[#This Row],['# Synd]]</f>
        <v>03-22-001</v>
      </c>
      <c r="R101" s="299"/>
      <c r="S101" s="326" t="s">
        <v>884</v>
      </c>
      <c r="T101" s="301"/>
    </row>
    <row r="102" spans="5:20" ht="18.75" customHeight="1" x14ac:dyDescent="0.35">
      <c r="E102" s="22">
        <v>12</v>
      </c>
      <c r="F102" s="327" t="s">
        <v>885</v>
      </c>
      <c r="G102" s="328"/>
      <c r="H102" s="329" t="s">
        <v>886</v>
      </c>
      <c r="I102" s="329" t="str">
        <f>Num_synd_et_Nom_synd[[#This Row],[Provenance]]&amp;" - "&amp;Num_synd_et_Nom_synd[[#This Row],['# Synd]]</f>
        <v>UQAR Rimouski - 03-22-004</v>
      </c>
      <c r="J102" s="329" t="s">
        <v>887</v>
      </c>
      <c r="K102" s="329" t="s">
        <v>400</v>
      </c>
      <c r="L102" s="330" t="str">
        <f>Num_synd_et_Nom_synd[[#This Row],['# Synd]]</f>
        <v>03-22-004</v>
      </c>
      <c r="R102" s="299"/>
      <c r="S102" s="326" t="s">
        <v>888</v>
      </c>
      <c r="T102" s="301"/>
    </row>
    <row r="103" spans="5:20" ht="18.75" customHeight="1" x14ac:dyDescent="0.35">
      <c r="E103" s="22">
        <v>1</v>
      </c>
      <c r="F103" s="331" t="s">
        <v>889</v>
      </c>
      <c r="G103" s="332"/>
      <c r="H103" s="333" t="s">
        <v>890</v>
      </c>
      <c r="I103" s="333" t="str">
        <f>Num_synd_et_Nom_synd[[#This Row],[Provenance]]&amp;" - "&amp;Num_synd_et_Nom_synd[[#This Row],['# Synd]]</f>
        <v>Merinov, Grande-Rivière - 03-04-005</v>
      </c>
      <c r="J103" s="333" t="s">
        <v>891</v>
      </c>
      <c r="K103" s="334" t="s">
        <v>892</v>
      </c>
      <c r="L103" s="335" t="str">
        <f>Num_synd_et_Nom_synd[[#This Row],['# Synd]]</f>
        <v>03-04-005</v>
      </c>
      <c r="R103" s="299"/>
      <c r="S103" s="326" t="s">
        <v>893</v>
      </c>
      <c r="T103" s="301"/>
    </row>
    <row r="104" spans="5:20" ht="18.75" customHeight="1" thickBot="1" x14ac:dyDescent="0.4">
      <c r="E104" s="22">
        <v>2</v>
      </c>
      <c r="F104" s="336" t="s">
        <v>894</v>
      </c>
      <c r="G104" s="337"/>
      <c r="H104" s="338" t="s">
        <v>393</v>
      </c>
      <c r="I104" s="338" t="str">
        <f>Num_synd_et_Nom_synd[[#This Row],[Provenance]]&amp;" - "&amp;Num_synd_et_Nom_synd[[#This Row],['# Synd]]</f>
        <v>Université McGill - 03-09-051</v>
      </c>
      <c r="J104" s="338" t="s">
        <v>895</v>
      </c>
      <c r="K104" s="339" t="s">
        <v>896</v>
      </c>
      <c r="L104" s="340" t="str">
        <f>Num_synd_et_Nom_synd[[#This Row],['# Synd]]</f>
        <v>03-09-051</v>
      </c>
      <c r="R104" s="299"/>
      <c r="S104" s="326" t="s">
        <v>897</v>
      </c>
      <c r="T104" s="301"/>
    </row>
    <row r="105" spans="5:20" ht="18.75" customHeight="1" thickTop="1" thickBot="1" x14ac:dyDescent="0.4">
      <c r="F105" s="341">
        <f>SUBTOTAL(103,Num_synd_et_Nom_synd['# Synd])</f>
        <v>99</v>
      </c>
      <c r="G105" s="342"/>
      <c r="H105" s="343">
        <f>SUBTOTAL(103,Num_synd_et_Nom_synd[Provenance])</f>
        <v>99</v>
      </c>
      <c r="I105" s="344">
        <f>SUBTOTAL(103,Num_synd_et_Nom_synd[Provenance-'#])</f>
        <v>99</v>
      </c>
      <c r="J105" s="341">
        <f>SUBTOTAL(103,Num_synd_et_Nom_synd[Nom du syndicat])</f>
        <v>99</v>
      </c>
      <c r="K105" s="344">
        <f>SUBTOTAL(103,Num_synd_et_Nom_synd[Adresse])</f>
        <v>99</v>
      </c>
      <c r="L105" s="345">
        <f>SUBTOTAL(103,Num_synd_et_Nom_synd['#_Synd])</f>
        <v>99</v>
      </c>
      <c r="M105" s="22"/>
      <c r="R105" s="299"/>
      <c r="S105" s="346" t="s">
        <v>898</v>
      </c>
      <c r="T105" s="301"/>
    </row>
    <row r="106" spans="5:20" ht="18.75" customHeight="1" thickTop="1" thickBot="1" x14ac:dyDescent="0.4">
      <c r="M106" s="22"/>
      <c r="R106" s="299"/>
      <c r="S106" s="347" t="s">
        <v>899</v>
      </c>
      <c r="T106" s="301"/>
    </row>
    <row r="107" spans="5:20" ht="18.75" customHeight="1" thickTop="1" x14ac:dyDescent="0.35">
      <c r="M107" s="22"/>
      <c r="R107" s="299"/>
      <c r="S107" s="348" t="s">
        <v>900</v>
      </c>
      <c r="T107" s="301"/>
    </row>
    <row r="108" spans="5:20" ht="18.75" customHeight="1" thickBot="1" x14ac:dyDescent="0.4">
      <c r="M108" s="22"/>
      <c r="R108" s="299"/>
      <c r="S108" s="349" t="s">
        <v>901</v>
      </c>
      <c r="T108" s="301"/>
    </row>
    <row r="109" spans="5:20" ht="18.75" customHeight="1" thickTop="1" thickBot="1" x14ac:dyDescent="0.4">
      <c r="M109" s="22"/>
      <c r="R109" s="350"/>
      <c r="T109" s="351"/>
    </row>
    <row r="110" spans="5:20" ht="18.75" customHeight="1" thickTop="1" x14ac:dyDescent="0.35">
      <c r="M110" s="22"/>
      <c r="S110" s="22" t="s">
        <v>53</v>
      </c>
    </row>
    <row r="111" spans="5:20" ht="18.75" customHeight="1" x14ac:dyDescent="0.35">
      <c r="M111" s="22"/>
      <c r="S111" s="22" t="s">
        <v>902</v>
      </c>
      <c r="T111" s="22"/>
    </row>
    <row r="112" spans="5:20" ht="18.75" customHeight="1" x14ac:dyDescent="0.35">
      <c r="M112" s="22"/>
      <c r="S112" s="22" t="s">
        <v>903</v>
      </c>
      <c r="T112" s="22"/>
    </row>
    <row r="113" spans="13:21" ht="18.75" customHeight="1" x14ac:dyDescent="0.35">
      <c r="M113" s="22"/>
      <c r="S113" s="22" t="s">
        <v>904</v>
      </c>
    </row>
    <row r="114" spans="13:21" ht="18.75" customHeight="1" x14ac:dyDescent="0.35">
      <c r="M114" s="22"/>
      <c r="S114" s="22" t="s">
        <v>905</v>
      </c>
    </row>
    <row r="115" spans="13:21" ht="18.75" customHeight="1" x14ac:dyDescent="0.35">
      <c r="M115" s="22"/>
      <c r="S115" s="22" t="s">
        <v>906</v>
      </c>
    </row>
    <row r="116" spans="13:21" ht="18.75" customHeight="1" x14ac:dyDescent="0.35">
      <c r="M116" s="22"/>
      <c r="S116" s="22" t="s">
        <v>907</v>
      </c>
    </row>
    <row r="117" spans="13:21" ht="18.75" customHeight="1" x14ac:dyDescent="0.35">
      <c r="M117" s="22"/>
      <c r="S117" s="22" t="s">
        <v>908</v>
      </c>
      <c r="U117" s="22"/>
    </row>
    <row r="118" spans="13:21" ht="18.75" customHeight="1" x14ac:dyDescent="0.35">
      <c r="M118" s="22"/>
      <c r="S118" s="22" t="s">
        <v>909</v>
      </c>
      <c r="U118" s="22"/>
    </row>
    <row r="119" spans="13:21" ht="18.75" customHeight="1" x14ac:dyDescent="0.35">
      <c r="M119" s="22"/>
      <c r="S119" s="22" t="s">
        <v>910</v>
      </c>
      <c r="U119" s="22"/>
    </row>
    <row r="120" spans="13:21" ht="18.75" customHeight="1" x14ac:dyDescent="0.35">
      <c r="M120" s="22"/>
      <c r="S120" s="22" t="s">
        <v>911</v>
      </c>
      <c r="U120" s="22"/>
    </row>
    <row r="121" spans="13:21" ht="18.75" customHeight="1" x14ac:dyDescent="0.35">
      <c r="M121" s="22"/>
      <c r="S121" s="22" t="s">
        <v>912</v>
      </c>
      <c r="U121" s="22"/>
    </row>
    <row r="122" spans="13:21" ht="18.75" customHeight="1" x14ac:dyDescent="0.35">
      <c r="M122" s="22"/>
      <c r="S122" s="22" t="s">
        <v>913</v>
      </c>
      <c r="U122" s="22"/>
    </row>
    <row r="123" spans="13:21" ht="18.75" customHeight="1" x14ac:dyDescent="0.35">
      <c r="M123" s="22"/>
      <c r="S123" s="22" t="s">
        <v>914</v>
      </c>
      <c r="U123" s="22"/>
    </row>
    <row r="124" spans="13:21" ht="18.75" customHeight="1" x14ac:dyDescent="0.35">
      <c r="M124" s="22"/>
      <c r="S124" s="22" t="s">
        <v>915</v>
      </c>
      <c r="U124" s="22"/>
    </row>
    <row r="125" spans="13:21" ht="18.75" customHeight="1" x14ac:dyDescent="0.35">
      <c r="M125" s="22"/>
      <c r="S125" s="22" t="s">
        <v>916</v>
      </c>
      <c r="U125" s="22"/>
    </row>
    <row r="126" spans="13:21" ht="18.75" customHeight="1" x14ac:dyDescent="0.35">
      <c r="M126" s="22"/>
      <c r="S126" s="22" t="s">
        <v>917</v>
      </c>
      <c r="U126" s="22"/>
    </row>
    <row r="127" spans="13:21" ht="18.75" customHeight="1" x14ac:dyDescent="0.35">
      <c r="M127" s="22"/>
      <c r="U127" s="22"/>
    </row>
    <row r="128" spans="13:21" ht="18.75" customHeight="1" x14ac:dyDescent="0.35">
      <c r="M128" s="22"/>
      <c r="U128" s="22"/>
    </row>
    <row r="129" spans="13:21" ht="18.75" customHeight="1" x14ac:dyDescent="0.35">
      <c r="M129" s="22"/>
      <c r="U129" s="22"/>
    </row>
    <row r="130" spans="13:21" s="22" customFormat="1" ht="18.75" customHeight="1" x14ac:dyDescent="0.35"/>
    <row r="131" spans="13:21" s="22" customFormat="1" ht="18.75" customHeight="1" x14ac:dyDescent="0.35"/>
    <row r="132" spans="13:21" s="22" customFormat="1" ht="18.75" customHeight="1" x14ac:dyDescent="0.35"/>
    <row r="133" spans="13:21" s="22" customFormat="1" ht="18.75" customHeight="1" x14ac:dyDescent="0.35"/>
    <row r="134" spans="13:21" s="22" customFormat="1" ht="18.75" customHeight="1" x14ac:dyDescent="0.35"/>
    <row r="135" spans="13:21" s="22" customFormat="1" ht="18.75" customHeight="1" x14ac:dyDescent="0.35"/>
    <row r="136" spans="13:21" s="22" customFormat="1" ht="18.75" customHeight="1" x14ac:dyDescent="0.35"/>
    <row r="137" spans="13:21" s="22" customFormat="1" ht="18.75" customHeight="1" x14ac:dyDescent="0.35"/>
    <row r="138" spans="13:21" s="22" customFormat="1" ht="18.75" customHeight="1" x14ac:dyDescent="0.35"/>
    <row r="139" spans="13:21" s="22" customFormat="1" ht="18.75" customHeight="1" x14ac:dyDescent="0.35"/>
    <row r="140" spans="13:21" s="22" customFormat="1" ht="18.75" customHeight="1" x14ac:dyDescent="0.35"/>
    <row r="141" spans="13:21" s="22" customFormat="1" ht="18.75" customHeight="1" x14ac:dyDescent="0.35"/>
    <row r="142" spans="13:21" s="22" customFormat="1" ht="18.75" customHeight="1" x14ac:dyDescent="0.35"/>
    <row r="143" spans="13:21" s="22" customFormat="1" ht="18.75" customHeight="1" x14ac:dyDescent="0.35"/>
    <row r="144" spans="13:21" s="22" customFormat="1" ht="18.75" customHeight="1" x14ac:dyDescent="0.35"/>
    <row r="145" s="22" customFormat="1" ht="18.75" customHeight="1" x14ac:dyDescent="0.35"/>
    <row r="146" s="22" customFormat="1" ht="18.75" customHeight="1" x14ac:dyDescent="0.35"/>
    <row r="147" s="22" customFormat="1" ht="18.75" customHeight="1" x14ac:dyDescent="0.35"/>
    <row r="148" s="22" customFormat="1" ht="18.75" customHeight="1" x14ac:dyDescent="0.35"/>
    <row r="149" s="22" customFormat="1" ht="18.75" customHeight="1" x14ac:dyDescent="0.35"/>
    <row r="150" s="22" customFormat="1" ht="18.75" customHeight="1" x14ac:dyDescent="0.35"/>
    <row r="151" s="22" customFormat="1" ht="18.75" customHeight="1" x14ac:dyDescent="0.35"/>
    <row r="152" s="22" customFormat="1" ht="18.75" customHeight="1" x14ac:dyDescent="0.35"/>
    <row r="153" s="22" customFormat="1" ht="18.75" customHeight="1" x14ac:dyDescent="0.35"/>
    <row r="154" s="22" customFormat="1" ht="18.75" customHeight="1" x14ac:dyDescent="0.35"/>
    <row r="155" s="22" customFormat="1" ht="18.75" customHeight="1" x14ac:dyDescent="0.35"/>
    <row r="156" s="22" customFormat="1" ht="18.75" customHeight="1" x14ac:dyDescent="0.35"/>
    <row r="157" s="22" customFormat="1" ht="18.75" customHeight="1" x14ac:dyDescent="0.35"/>
    <row r="158" s="22" customFormat="1" ht="18.75" customHeight="1" x14ac:dyDescent="0.35"/>
    <row r="159" s="22" customFormat="1" ht="18.75" customHeight="1" x14ac:dyDescent="0.35"/>
    <row r="160" s="22" customFormat="1" ht="18.75" customHeight="1" x14ac:dyDescent="0.35"/>
    <row r="161" s="22" customFormat="1" ht="18.75" customHeight="1" x14ac:dyDescent="0.35"/>
    <row r="162" s="22" customFormat="1" ht="18.75" customHeight="1" x14ac:dyDescent="0.35"/>
    <row r="163" s="22" customFormat="1" ht="18.75" customHeight="1" x14ac:dyDescent="0.35"/>
    <row r="164" s="22" customFormat="1" ht="18.75" customHeight="1" x14ac:dyDescent="0.35"/>
    <row r="165" s="22" customFormat="1" ht="18.75" customHeight="1" x14ac:dyDescent="0.35"/>
    <row r="166" s="22" customFormat="1" ht="18.75" customHeight="1" x14ac:dyDescent="0.35"/>
    <row r="167" s="22" customFormat="1" ht="18.75" customHeight="1" x14ac:dyDescent="0.35"/>
    <row r="168" s="22" customFormat="1" ht="18.75" customHeight="1" x14ac:dyDescent="0.35"/>
    <row r="169" s="22" customFormat="1" ht="18.75" customHeight="1" x14ac:dyDescent="0.35"/>
    <row r="170" s="22" customFormat="1" ht="18.75" customHeight="1" x14ac:dyDescent="0.35"/>
    <row r="171" s="22" customFormat="1" ht="18.75" customHeight="1" x14ac:dyDescent="0.35"/>
    <row r="172" s="22" customFormat="1" ht="18.75" customHeight="1" x14ac:dyDescent="0.35"/>
    <row r="173" s="22" customFormat="1" ht="18.75" customHeight="1" x14ac:dyDescent="0.35"/>
    <row r="174" s="22" customFormat="1" ht="18.75" customHeight="1" x14ac:dyDescent="0.35"/>
    <row r="175" s="22" customFormat="1" ht="18.75" customHeight="1" x14ac:dyDescent="0.35"/>
    <row r="176" s="22" customFormat="1" ht="18.75" customHeight="1" x14ac:dyDescent="0.35"/>
    <row r="177" spans="13:21" ht="18.75" customHeight="1" x14ac:dyDescent="0.35">
      <c r="M177" s="22"/>
      <c r="T177" s="22"/>
      <c r="U177" s="22"/>
    </row>
    <row r="178" spans="13:21" ht="18.75" customHeight="1" x14ac:dyDescent="0.35">
      <c r="M178" s="22"/>
      <c r="T178" s="22"/>
      <c r="U178" s="22"/>
    </row>
    <row r="179" spans="13:21" ht="18.75" customHeight="1" x14ac:dyDescent="0.35">
      <c r="M179" s="22"/>
      <c r="T179" s="22"/>
      <c r="U179" s="22"/>
    </row>
    <row r="180" spans="13:21" ht="18.75" customHeight="1" x14ac:dyDescent="0.35">
      <c r="M180" s="22"/>
      <c r="T180" s="22"/>
      <c r="U180" s="22"/>
    </row>
    <row r="181" spans="13:21" ht="18.75" customHeight="1" x14ac:dyDescent="0.35">
      <c r="M181" s="22"/>
      <c r="T181" s="22"/>
      <c r="U181" s="22"/>
    </row>
    <row r="182" spans="13:21" ht="18.75" customHeight="1" x14ac:dyDescent="0.35">
      <c r="M182" s="22"/>
      <c r="T182" s="22"/>
      <c r="U182" s="22"/>
    </row>
    <row r="183" spans="13:21" ht="18.75" customHeight="1" x14ac:dyDescent="0.35">
      <c r="M183" s="22"/>
      <c r="T183" s="22"/>
      <c r="U183" s="22"/>
    </row>
    <row r="184" spans="13:21" ht="18.75" customHeight="1" x14ac:dyDescent="0.35">
      <c r="M184" s="22"/>
      <c r="T184" s="22"/>
      <c r="U184" s="22"/>
    </row>
    <row r="185" spans="13:21" ht="18.75" customHeight="1" x14ac:dyDescent="0.35">
      <c r="M185" s="22"/>
      <c r="T185" s="22"/>
      <c r="U185" s="22"/>
    </row>
    <row r="186" spans="13:21" ht="18.75" customHeight="1" x14ac:dyDescent="0.35">
      <c r="M186" s="22"/>
      <c r="U186" s="22"/>
    </row>
    <row r="187" spans="13:21" ht="18.75" customHeight="1" x14ac:dyDescent="0.35">
      <c r="M187" s="22"/>
      <c r="U187" s="22"/>
    </row>
    <row r="188" spans="13:21" ht="18.75" customHeight="1" x14ac:dyDescent="0.35">
      <c r="M188" s="22"/>
      <c r="U188" s="22"/>
    </row>
    <row r="189" spans="13:21" ht="18.75" customHeight="1" x14ac:dyDescent="0.35">
      <c r="M189" s="22"/>
      <c r="U189" s="22"/>
    </row>
    <row r="190" spans="13:21" ht="18.75" customHeight="1" x14ac:dyDescent="0.35">
      <c r="M190" s="22"/>
      <c r="U190" s="22"/>
    </row>
    <row r="191" spans="13:21" ht="18.75" customHeight="1" x14ac:dyDescent="0.35">
      <c r="M191" s="22"/>
      <c r="U191" s="22"/>
    </row>
    <row r="192" spans="13:21" ht="18.75" customHeight="1" x14ac:dyDescent="0.35">
      <c r="M192" s="22"/>
    </row>
    <row r="193" spans="13:13" ht="18.75" customHeight="1" x14ac:dyDescent="0.35">
      <c r="M193" s="22"/>
    </row>
    <row r="194" spans="13:13" ht="18.75" customHeight="1" x14ac:dyDescent="0.35">
      <c r="M194" s="22"/>
    </row>
    <row r="195" spans="13:13" ht="18.75" customHeight="1" x14ac:dyDescent="0.35">
      <c r="M195" s="22"/>
    </row>
    <row r="196" spans="13:13" ht="18.75" customHeight="1" x14ac:dyDescent="0.35">
      <c r="M196" s="22"/>
    </row>
    <row r="197" spans="13:13" ht="18.75" customHeight="1" x14ac:dyDescent="0.35">
      <c r="M197" s="22"/>
    </row>
    <row r="198" spans="13:13" ht="18.75" customHeight="1" x14ac:dyDescent="0.35">
      <c r="M198" s="22"/>
    </row>
    <row r="199" spans="13:13" ht="18.75" customHeight="1" x14ac:dyDescent="0.35">
      <c r="M199" s="22"/>
    </row>
    <row r="200" spans="13:13" ht="18.75" customHeight="1" x14ac:dyDescent="0.35">
      <c r="M200" s="22"/>
    </row>
    <row r="201" spans="13:13" ht="18.75" customHeight="1" x14ac:dyDescent="0.35">
      <c r="M201" s="22"/>
    </row>
    <row r="202" spans="13:13" ht="18.75" customHeight="1" x14ac:dyDescent="0.35">
      <c r="M202" s="22"/>
    </row>
    <row r="203" spans="13:13" ht="18.75" customHeight="1" x14ac:dyDescent="0.35">
      <c r="M203" s="22"/>
    </row>
    <row r="204" spans="13:13" ht="18.75" customHeight="1" x14ac:dyDescent="0.35">
      <c r="M204" s="22"/>
    </row>
    <row r="205" spans="13:13" ht="18.75" customHeight="1" x14ac:dyDescent="0.35">
      <c r="M205" s="22"/>
    </row>
    <row r="206" spans="13:13" ht="18.75" customHeight="1" x14ac:dyDescent="0.35">
      <c r="M206" s="22"/>
    </row>
    <row r="207" spans="13:13" ht="18.75" customHeight="1" x14ac:dyDescent="0.35">
      <c r="M207" s="22"/>
    </row>
    <row r="208" spans="13:13" ht="18.75" customHeight="1" x14ac:dyDescent="0.35">
      <c r="M208" s="22"/>
    </row>
    <row r="209" spans="13:13" ht="18.75" customHeight="1" x14ac:dyDescent="0.35">
      <c r="M209" s="22"/>
    </row>
    <row r="210" spans="13:13" ht="18.75" customHeight="1" x14ac:dyDescent="0.35">
      <c r="M210" s="22"/>
    </row>
    <row r="211" spans="13:13" ht="18.75" customHeight="1" x14ac:dyDescent="0.35">
      <c r="M211" s="22"/>
    </row>
    <row r="212" spans="13:13" ht="18.75" customHeight="1" x14ac:dyDescent="0.35">
      <c r="M212" s="22"/>
    </row>
    <row r="213" spans="13:13" ht="18.75" customHeight="1" x14ac:dyDescent="0.35">
      <c r="M213" s="22"/>
    </row>
    <row r="214" spans="13:13" ht="18.75" customHeight="1" x14ac:dyDescent="0.35">
      <c r="M214" s="22"/>
    </row>
    <row r="215" spans="13:13" ht="18.75" customHeight="1" x14ac:dyDescent="0.35">
      <c r="M215" s="22"/>
    </row>
    <row r="216" spans="13:13" ht="18.75" customHeight="1" x14ac:dyDescent="0.35">
      <c r="M216" s="22"/>
    </row>
    <row r="217" spans="13:13" ht="18.75" customHeight="1" x14ac:dyDescent="0.35">
      <c r="M217" s="22"/>
    </row>
    <row r="218" spans="13:13" ht="18.75" customHeight="1" x14ac:dyDescent="0.35">
      <c r="M218" s="22"/>
    </row>
    <row r="219" spans="13:13" ht="18.75" customHeight="1" x14ac:dyDescent="0.35">
      <c r="M219" s="22"/>
    </row>
    <row r="220" spans="13:13" ht="18.75" customHeight="1" x14ac:dyDescent="0.35">
      <c r="M220" s="22"/>
    </row>
    <row r="221" spans="13:13" ht="18.75" customHeight="1" x14ac:dyDescent="0.35">
      <c r="M221" s="22"/>
    </row>
    <row r="222" spans="13:13" ht="18.75" customHeight="1" x14ac:dyDescent="0.35">
      <c r="M222" s="22"/>
    </row>
    <row r="223" spans="13:13" ht="18.75" customHeight="1" x14ac:dyDescent="0.35">
      <c r="M223" s="22"/>
    </row>
    <row r="224" spans="13:13" ht="18.75" customHeight="1" x14ac:dyDescent="0.35">
      <c r="M224" s="22"/>
    </row>
    <row r="225" spans="13:13" ht="18.75" customHeight="1" x14ac:dyDescent="0.35">
      <c r="M225" s="22"/>
    </row>
    <row r="226" spans="13:13" ht="18.75" customHeight="1" x14ac:dyDescent="0.35">
      <c r="M226" s="22"/>
    </row>
    <row r="227" spans="13:13" ht="18.75" customHeight="1" x14ac:dyDescent="0.35">
      <c r="M227" s="22"/>
    </row>
    <row r="228" spans="13:13" ht="18.75" customHeight="1" x14ac:dyDescent="0.35">
      <c r="M228" s="22"/>
    </row>
    <row r="229" spans="13:13" ht="18.75" customHeight="1" x14ac:dyDescent="0.35">
      <c r="M229" s="22"/>
    </row>
  </sheetData>
  <sortState xmlns:xlrd2="http://schemas.microsoft.com/office/spreadsheetml/2017/richdata2" ref="S112:S126">
    <sortCondition ref="S112"/>
  </sortState>
  <dataValidations count="1">
    <dataValidation type="list" allowBlank="1" showInputMessage="1" showErrorMessage="1" sqref="N21" xr:uid="{277858A6-B051-43D8-AA5F-D53BA94D614D}">
      <formula1>#REF!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474E-A753-468E-8573-711C61334CDC}">
  <sheetPr>
    <tabColor rgb="FFFFCCCC"/>
  </sheetPr>
  <dimension ref="A1:AE138"/>
  <sheetViews>
    <sheetView zoomScale="70" zoomScaleNormal="70" workbookViewId="0"/>
  </sheetViews>
  <sheetFormatPr baseColWidth="10" defaultColWidth="11" defaultRowHeight="13.8" x14ac:dyDescent="0.25"/>
  <cols>
    <col min="2" max="2" width="19.5" customWidth="1"/>
    <col min="4" max="4" width="52" customWidth="1"/>
    <col min="5" max="21" width="21.5" customWidth="1"/>
  </cols>
  <sheetData>
    <row r="1" spans="1:31" x14ac:dyDescent="0.25">
      <c r="A1" s="83" t="s">
        <v>4</v>
      </c>
    </row>
    <row r="2" spans="1:31" ht="15.6" x14ac:dyDescent="0.3">
      <c r="B2" s="232" t="s">
        <v>4</v>
      </c>
      <c r="C2" s="233" t="s">
        <v>918</v>
      </c>
      <c r="D2" s="13"/>
      <c r="E2" s="13"/>
      <c r="F2" s="13" t="s">
        <v>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6.2" thickBot="1" x14ac:dyDescent="0.35">
      <c r="B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 t="s">
        <v>920</v>
      </c>
      <c r="Y3" s="13"/>
      <c r="Z3" s="13"/>
      <c r="AA3" s="13"/>
      <c r="AB3" s="13" t="s">
        <v>921</v>
      </c>
      <c r="AC3" s="13"/>
      <c r="AD3" s="13"/>
      <c r="AE3" s="13"/>
    </row>
    <row r="4" spans="1:31" ht="48" thickTop="1" thickBot="1" x14ac:dyDescent="0.35">
      <c r="B4" s="13"/>
      <c r="C4" s="234" t="s">
        <v>406</v>
      </c>
      <c r="D4" s="235" t="s">
        <v>17</v>
      </c>
      <c r="E4" s="235" t="s">
        <v>291</v>
      </c>
      <c r="F4" s="235" t="s">
        <v>490</v>
      </c>
      <c r="G4" s="235" t="s">
        <v>497</v>
      </c>
      <c r="H4" s="235" t="s">
        <v>503</v>
      </c>
      <c r="I4" s="235" t="s">
        <v>510</v>
      </c>
      <c r="J4" s="235" t="s">
        <v>518</v>
      </c>
      <c r="K4" s="235" t="s">
        <v>526</v>
      </c>
      <c r="L4" s="235" t="s">
        <v>293</v>
      </c>
      <c r="M4" s="235" t="s">
        <v>285</v>
      </c>
      <c r="N4" s="235" t="s">
        <v>282</v>
      </c>
      <c r="O4" s="235" t="s">
        <v>289</v>
      </c>
      <c r="P4" s="235" t="s">
        <v>280</v>
      </c>
      <c r="Q4" s="235" t="s">
        <v>13</v>
      </c>
      <c r="R4" s="235" t="s">
        <v>565</v>
      </c>
      <c r="S4" s="235" t="s">
        <v>572</v>
      </c>
      <c r="T4" s="235" t="s">
        <v>56</v>
      </c>
      <c r="U4" s="236" t="s">
        <v>584</v>
      </c>
      <c r="V4" s="13"/>
      <c r="W4" s="13"/>
      <c r="X4" s="237" t="s">
        <v>92</v>
      </c>
      <c r="Y4" s="238" t="s">
        <v>922</v>
      </c>
      <c r="Z4" s="239" t="s">
        <v>923</v>
      </c>
      <c r="AA4" s="226"/>
      <c r="AB4" s="237" t="s">
        <v>92</v>
      </c>
      <c r="AC4" s="238" t="s">
        <v>924</v>
      </c>
      <c r="AD4" s="239" t="s">
        <v>925</v>
      </c>
      <c r="AE4" s="13"/>
    </row>
    <row r="5" spans="1:31" ht="16.2" thickTop="1" x14ac:dyDescent="0.3">
      <c r="B5" s="13"/>
      <c r="C5" s="240" t="s">
        <v>486</v>
      </c>
      <c r="D5" s="241" t="s">
        <v>647</v>
      </c>
      <c r="E5" s="242">
        <v>894</v>
      </c>
      <c r="F5" s="242">
        <v>897</v>
      </c>
      <c r="G5" s="242">
        <v>897</v>
      </c>
      <c r="H5" s="242">
        <v>897</v>
      </c>
      <c r="I5" s="242">
        <v>891</v>
      </c>
      <c r="J5" s="242">
        <v>888</v>
      </c>
      <c r="K5" s="242">
        <v>654</v>
      </c>
      <c r="L5" s="242">
        <v>642</v>
      </c>
      <c r="M5" s="242">
        <v>642</v>
      </c>
      <c r="N5" s="242">
        <v>642</v>
      </c>
      <c r="O5" s="242">
        <v>643</v>
      </c>
      <c r="P5" s="242">
        <v>610</v>
      </c>
      <c r="Q5" s="242">
        <v>868</v>
      </c>
      <c r="R5" s="242">
        <v>879</v>
      </c>
      <c r="S5" s="242">
        <v>960</v>
      </c>
      <c r="T5" s="242">
        <v>545</v>
      </c>
      <c r="U5" s="243">
        <v>1207</v>
      </c>
      <c r="V5" s="13"/>
      <c r="W5" s="13"/>
      <c r="X5" s="244" t="s">
        <v>926</v>
      </c>
      <c r="Y5" s="245">
        <v>0</v>
      </c>
      <c r="Z5" s="246">
        <v>232.17306180142364</v>
      </c>
      <c r="AA5" s="13"/>
      <c r="AB5" s="247" t="s">
        <v>927</v>
      </c>
      <c r="AC5" s="248">
        <v>255</v>
      </c>
      <c r="AD5" s="249">
        <v>0</v>
      </c>
      <c r="AE5" s="13"/>
    </row>
    <row r="6" spans="1:31" ht="16.2" thickBot="1" x14ac:dyDescent="0.35">
      <c r="B6" s="13"/>
      <c r="C6" s="250" t="s">
        <v>492</v>
      </c>
      <c r="D6" s="251" t="s">
        <v>704</v>
      </c>
      <c r="E6" s="252">
        <v>946</v>
      </c>
      <c r="F6" s="252">
        <v>948</v>
      </c>
      <c r="G6" s="252">
        <v>948</v>
      </c>
      <c r="H6" s="252">
        <v>948</v>
      </c>
      <c r="I6" s="252">
        <v>942</v>
      </c>
      <c r="J6" s="252">
        <v>940</v>
      </c>
      <c r="K6" s="252">
        <v>716</v>
      </c>
      <c r="L6" s="252">
        <v>725</v>
      </c>
      <c r="M6" s="252">
        <v>726</v>
      </c>
      <c r="N6" s="252">
        <v>727</v>
      </c>
      <c r="O6" s="252">
        <v>725</v>
      </c>
      <c r="P6" s="252">
        <v>699</v>
      </c>
      <c r="Q6" s="252">
        <v>919</v>
      </c>
      <c r="R6" s="252">
        <v>930</v>
      </c>
      <c r="S6" s="252">
        <v>412</v>
      </c>
      <c r="T6" s="252">
        <v>929</v>
      </c>
      <c r="U6" s="253">
        <v>164</v>
      </c>
      <c r="V6" s="13"/>
      <c r="W6" s="13"/>
      <c r="X6" s="254" t="s">
        <v>928</v>
      </c>
      <c r="Y6" s="255">
        <v>371.05058181696177</v>
      </c>
      <c r="Z6" s="256">
        <v>190.66610427310565</v>
      </c>
      <c r="AA6" s="13"/>
      <c r="AB6" s="257" t="s">
        <v>929</v>
      </c>
      <c r="AC6" s="258">
        <v>0</v>
      </c>
      <c r="AD6" s="259">
        <v>255</v>
      </c>
      <c r="AE6" s="13"/>
    </row>
    <row r="7" spans="1:31" ht="16.2" thickTop="1" x14ac:dyDescent="0.3">
      <c r="B7" s="13"/>
      <c r="C7" s="250" t="s">
        <v>499</v>
      </c>
      <c r="D7" s="251" t="s">
        <v>496</v>
      </c>
      <c r="E7" s="252">
        <v>784</v>
      </c>
      <c r="F7" s="252">
        <v>786</v>
      </c>
      <c r="G7" s="252">
        <v>787</v>
      </c>
      <c r="H7" s="252">
        <v>786</v>
      </c>
      <c r="I7" s="252">
        <v>780</v>
      </c>
      <c r="J7" s="252">
        <v>778</v>
      </c>
      <c r="K7" s="252">
        <v>554</v>
      </c>
      <c r="L7" s="252">
        <v>564</v>
      </c>
      <c r="M7" s="252">
        <v>564</v>
      </c>
      <c r="N7" s="252">
        <v>565</v>
      </c>
      <c r="O7" s="252">
        <v>563</v>
      </c>
      <c r="P7" s="252">
        <v>538</v>
      </c>
      <c r="Q7" s="252">
        <v>758</v>
      </c>
      <c r="R7" s="252">
        <v>768</v>
      </c>
      <c r="S7" s="252">
        <v>251</v>
      </c>
      <c r="T7" s="252">
        <v>767</v>
      </c>
      <c r="U7" s="253">
        <v>2.2000000000000002</v>
      </c>
      <c r="V7" s="13"/>
      <c r="W7" s="13"/>
      <c r="X7" s="254" t="s">
        <v>930</v>
      </c>
      <c r="Y7" s="255">
        <v>481.34768707931761</v>
      </c>
      <c r="Z7" s="256">
        <v>545.89947068874164</v>
      </c>
      <c r="AA7" s="13"/>
      <c r="AB7" s="13"/>
      <c r="AC7" s="13"/>
      <c r="AD7" s="13"/>
      <c r="AE7" s="13"/>
    </row>
    <row r="8" spans="1:31" ht="15.6" x14ac:dyDescent="0.3">
      <c r="B8" s="13"/>
      <c r="C8" s="250" t="s">
        <v>505</v>
      </c>
      <c r="D8" s="251" t="s">
        <v>607</v>
      </c>
      <c r="E8" s="252">
        <v>212</v>
      </c>
      <c r="F8" s="252">
        <v>210</v>
      </c>
      <c r="G8" s="252">
        <v>209</v>
      </c>
      <c r="H8" s="252">
        <v>203</v>
      </c>
      <c r="I8" s="252">
        <v>223</v>
      </c>
      <c r="J8" s="252">
        <v>220</v>
      </c>
      <c r="K8" s="252">
        <v>439</v>
      </c>
      <c r="L8" s="252">
        <v>443</v>
      </c>
      <c r="M8" s="252">
        <v>444</v>
      </c>
      <c r="N8" s="252">
        <v>445</v>
      </c>
      <c r="O8" s="252">
        <v>445</v>
      </c>
      <c r="P8" s="252">
        <v>451</v>
      </c>
      <c r="Q8" s="252">
        <v>285</v>
      </c>
      <c r="R8" s="252">
        <v>353</v>
      </c>
      <c r="S8" s="252">
        <v>738</v>
      </c>
      <c r="T8" s="252">
        <v>647</v>
      </c>
      <c r="U8" s="253">
        <v>985</v>
      </c>
      <c r="V8" s="13"/>
      <c r="W8" s="13"/>
      <c r="X8" s="254" t="s">
        <v>931</v>
      </c>
      <c r="Y8" s="255">
        <v>378.57620764122294</v>
      </c>
      <c r="Z8" s="256">
        <v>173.1270069166404</v>
      </c>
      <c r="AA8" s="13"/>
      <c r="AB8" s="13"/>
      <c r="AC8" s="13"/>
      <c r="AD8" s="13"/>
      <c r="AE8" s="13"/>
    </row>
    <row r="9" spans="1:31" ht="15.6" x14ac:dyDescent="0.3">
      <c r="B9" s="13"/>
      <c r="C9" s="250" t="s">
        <v>513</v>
      </c>
      <c r="D9" s="251" t="s">
        <v>679</v>
      </c>
      <c r="E9" s="252">
        <v>212</v>
      </c>
      <c r="F9" s="252">
        <v>210</v>
      </c>
      <c r="G9" s="252">
        <v>209</v>
      </c>
      <c r="H9" s="252">
        <v>203</v>
      </c>
      <c r="I9" s="252">
        <v>223</v>
      </c>
      <c r="J9" s="252">
        <v>220</v>
      </c>
      <c r="K9" s="252">
        <v>439</v>
      </c>
      <c r="L9" s="252">
        <v>443</v>
      </c>
      <c r="M9" s="252">
        <v>444</v>
      </c>
      <c r="N9" s="252">
        <v>445</v>
      </c>
      <c r="O9" s="252">
        <v>445</v>
      </c>
      <c r="P9" s="252">
        <v>451</v>
      </c>
      <c r="Q9" s="252">
        <v>285</v>
      </c>
      <c r="R9" s="252">
        <v>353</v>
      </c>
      <c r="S9" s="252">
        <v>738</v>
      </c>
      <c r="T9" s="252">
        <v>647</v>
      </c>
      <c r="U9" s="253">
        <v>985</v>
      </c>
      <c r="V9" s="13"/>
      <c r="W9" s="13"/>
      <c r="X9" s="254" t="s">
        <v>932</v>
      </c>
      <c r="Y9" s="255">
        <v>479.76033980307693</v>
      </c>
      <c r="Z9" s="256">
        <v>402.47310986651269</v>
      </c>
      <c r="AA9" s="13"/>
      <c r="AB9" s="13"/>
      <c r="AC9" s="13"/>
      <c r="AD9" s="13"/>
      <c r="AE9" s="13"/>
    </row>
    <row r="10" spans="1:31" ht="15.6" x14ac:dyDescent="0.3">
      <c r="B10" s="13"/>
      <c r="C10" s="250" t="s">
        <v>521</v>
      </c>
      <c r="D10" s="251" t="s">
        <v>589</v>
      </c>
      <c r="E10" s="252">
        <v>68.400000000000006</v>
      </c>
      <c r="F10" s="252">
        <v>70.3</v>
      </c>
      <c r="G10" s="252">
        <v>70.5</v>
      </c>
      <c r="H10" s="252">
        <v>71.3</v>
      </c>
      <c r="I10" s="252">
        <v>72.599999999999994</v>
      </c>
      <c r="J10" s="252">
        <v>70.3</v>
      </c>
      <c r="K10" s="252">
        <v>209</v>
      </c>
      <c r="L10" s="252">
        <v>213</v>
      </c>
      <c r="M10" s="252">
        <v>214</v>
      </c>
      <c r="N10" s="252">
        <v>215</v>
      </c>
      <c r="O10" s="252">
        <v>215</v>
      </c>
      <c r="P10" s="252">
        <v>226</v>
      </c>
      <c r="Q10" s="252">
        <v>154</v>
      </c>
      <c r="R10" s="252">
        <v>222</v>
      </c>
      <c r="S10" s="252">
        <v>513</v>
      </c>
      <c r="T10" s="252">
        <v>417</v>
      </c>
      <c r="U10" s="253">
        <v>760</v>
      </c>
      <c r="V10" s="13"/>
      <c r="W10" s="13"/>
      <c r="X10" s="254" t="s">
        <v>933</v>
      </c>
      <c r="Y10" s="255">
        <v>785.67630721142314</v>
      </c>
      <c r="Z10" s="256">
        <v>557.39852126228936</v>
      </c>
      <c r="AA10" s="13"/>
      <c r="AB10" s="13"/>
      <c r="AC10" s="13"/>
      <c r="AD10" s="13"/>
      <c r="AE10" s="13"/>
    </row>
    <row r="11" spans="1:31" ht="15.6" x14ac:dyDescent="0.3">
      <c r="B11" s="13"/>
      <c r="C11" s="250" t="s">
        <v>528</v>
      </c>
      <c r="D11" s="251" t="s">
        <v>593</v>
      </c>
      <c r="E11" s="252">
        <v>44.2</v>
      </c>
      <c r="F11" s="252">
        <v>46.1</v>
      </c>
      <c r="G11" s="252">
        <v>46.3</v>
      </c>
      <c r="H11" s="252">
        <v>47.1</v>
      </c>
      <c r="I11" s="252">
        <v>48.5</v>
      </c>
      <c r="J11" s="252">
        <v>46.1</v>
      </c>
      <c r="K11" s="252">
        <v>221</v>
      </c>
      <c r="L11" s="252">
        <v>225</v>
      </c>
      <c r="M11" s="252">
        <v>226</v>
      </c>
      <c r="N11" s="252">
        <v>227</v>
      </c>
      <c r="O11" s="252">
        <v>227</v>
      </c>
      <c r="P11" s="252">
        <v>238</v>
      </c>
      <c r="Q11" s="252">
        <v>130</v>
      </c>
      <c r="R11" s="252">
        <v>198</v>
      </c>
      <c r="S11" s="252">
        <v>525</v>
      </c>
      <c r="T11" s="252">
        <v>428</v>
      </c>
      <c r="U11" s="253">
        <v>772</v>
      </c>
      <c r="V11" s="13"/>
      <c r="W11" s="13"/>
      <c r="X11" s="254" t="s">
        <v>923</v>
      </c>
      <c r="Y11" s="255">
        <v>232.17306180142364</v>
      </c>
      <c r="Z11" s="256">
        <v>0</v>
      </c>
      <c r="AA11" s="13"/>
      <c r="AB11" s="13"/>
      <c r="AC11" s="13"/>
      <c r="AD11" s="13"/>
      <c r="AE11" s="13"/>
    </row>
    <row r="12" spans="1:31" ht="15.6" x14ac:dyDescent="0.3">
      <c r="B12" s="13"/>
      <c r="C12" s="250" t="s">
        <v>534</v>
      </c>
      <c r="D12" s="251" t="s">
        <v>597</v>
      </c>
      <c r="E12" s="252">
        <v>45.3</v>
      </c>
      <c r="F12" s="252">
        <v>47.1</v>
      </c>
      <c r="G12" s="252">
        <v>53.3</v>
      </c>
      <c r="H12" s="252">
        <v>44.7</v>
      </c>
      <c r="I12" s="252">
        <v>49.5</v>
      </c>
      <c r="J12" s="252">
        <v>47.1</v>
      </c>
      <c r="K12" s="252">
        <v>250</v>
      </c>
      <c r="L12" s="252">
        <v>254</v>
      </c>
      <c r="M12" s="252">
        <v>255</v>
      </c>
      <c r="N12" s="252">
        <v>256</v>
      </c>
      <c r="O12" s="252">
        <v>256</v>
      </c>
      <c r="P12" s="252">
        <v>267</v>
      </c>
      <c r="Q12" s="252">
        <v>131</v>
      </c>
      <c r="R12" s="252">
        <v>199</v>
      </c>
      <c r="S12" s="252">
        <v>554</v>
      </c>
      <c r="T12" s="252">
        <v>457</v>
      </c>
      <c r="U12" s="253">
        <v>801</v>
      </c>
      <c r="V12" s="13"/>
      <c r="W12" s="13"/>
      <c r="X12" s="254" t="s">
        <v>934</v>
      </c>
      <c r="Y12" s="255">
        <v>488.98616075046067</v>
      </c>
      <c r="Z12" s="256">
        <v>576.39466223217823</v>
      </c>
      <c r="AA12" s="13"/>
      <c r="AB12" s="13"/>
      <c r="AC12" s="13"/>
      <c r="AD12" s="13"/>
      <c r="AE12" s="13"/>
    </row>
    <row r="13" spans="1:31" ht="15.6" x14ac:dyDescent="0.3">
      <c r="B13" s="13"/>
      <c r="C13" s="250" t="s">
        <v>540</v>
      </c>
      <c r="D13" s="251" t="s">
        <v>639</v>
      </c>
      <c r="E13" s="252">
        <v>62.9</v>
      </c>
      <c r="F13" s="252">
        <v>60.7</v>
      </c>
      <c r="G13" s="252">
        <v>59.9</v>
      </c>
      <c r="H13" s="252">
        <v>53.5</v>
      </c>
      <c r="I13" s="252">
        <v>73.3</v>
      </c>
      <c r="J13" s="252">
        <v>71</v>
      </c>
      <c r="K13" s="252">
        <v>290</v>
      </c>
      <c r="L13" s="252">
        <v>294</v>
      </c>
      <c r="M13" s="252">
        <v>294</v>
      </c>
      <c r="N13" s="252">
        <v>295</v>
      </c>
      <c r="O13" s="252">
        <v>296</v>
      </c>
      <c r="P13" s="252">
        <v>301</v>
      </c>
      <c r="Q13" s="252">
        <v>135</v>
      </c>
      <c r="R13" s="252">
        <v>204</v>
      </c>
      <c r="S13" s="252">
        <v>589</v>
      </c>
      <c r="T13" s="252">
        <v>497</v>
      </c>
      <c r="U13" s="253">
        <v>836</v>
      </c>
      <c r="V13" s="13"/>
      <c r="W13" s="13"/>
      <c r="X13" s="254" t="s">
        <v>935</v>
      </c>
      <c r="Y13" s="255">
        <v>379.70143664014267</v>
      </c>
      <c r="Z13" s="256">
        <v>230.59994885975192</v>
      </c>
      <c r="AA13" s="13"/>
      <c r="AB13" s="13"/>
      <c r="AC13" s="13"/>
      <c r="AD13" s="13"/>
      <c r="AE13" s="13"/>
    </row>
    <row r="14" spans="1:31" ht="15.6" x14ac:dyDescent="0.3">
      <c r="B14" s="13"/>
      <c r="C14" s="250" t="s">
        <v>545</v>
      </c>
      <c r="D14" s="251" t="s">
        <v>688</v>
      </c>
      <c r="E14" s="252">
        <v>43.9</v>
      </c>
      <c r="F14" s="252">
        <v>41.7</v>
      </c>
      <c r="G14" s="252">
        <v>40.9</v>
      </c>
      <c r="H14" s="252">
        <v>32.200000000000003</v>
      </c>
      <c r="I14" s="252">
        <v>53.4</v>
      </c>
      <c r="J14" s="252">
        <v>49.7</v>
      </c>
      <c r="K14" s="252">
        <v>264</v>
      </c>
      <c r="L14" s="252">
        <v>268</v>
      </c>
      <c r="M14" s="252">
        <v>268</v>
      </c>
      <c r="N14" s="252">
        <v>269</v>
      </c>
      <c r="O14" s="252">
        <v>270</v>
      </c>
      <c r="P14" s="252">
        <v>280</v>
      </c>
      <c r="Q14" s="252">
        <v>117</v>
      </c>
      <c r="R14" s="252">
        <v>185</v>
      </c>
      <c r="S14" s="252">
        <v>567</v>
      </c>
      <c r="T14" s="252">
        <v>472</v>
      </c>
      <c r="U14" s="253">
        <v>814</v>
      </c>
      <c r="V14" s="13"/>
      <c r="W14" s="13"/>
      <c r="X14" s="254" t="s">
        <v>936</v>
      </c>
      <c r="Y14" s="255">
        <v>762.82105008979306</v>
      </c>
      <c r="Z14" s="256">
        <v>532.65390080863472</v>
      </c>
      <c r="AA14" s="13"/>
      <c r="AB14" s="13"/>
      <c r="AC14" s="13"/>
      <c r="AD14" s="13"/>
      <c r="AE14" s="13"/>
    </row>
    <row r="15" spans="1:31" ht="15.6" x14ac:dyDescent="0.3">
      <c r="B15" s="13"/>
      <c r="C15" s="250" t="s">
        <v>550</v>
      </c>
      <c r="D15" s="251" t="s">
        <v>643</v>
      </c>
      <c r="E15" s="252">
        <v>16</v>
      </c>
      <c r="F15" s="252">
        <v>13.8</v>
      </c>
      <c r="G15" s="252">
        <v>13</v>
      </c>
      <c r="H15" s="252">
        <v>13.6</v>
      </c>
      <c r="I15" s="252">
        <v>25.5</v>
      </c>
      <c r="J15" s="252">
        <v>30</v>
      </c>
      <c r="K15" s="252">
        <v>250</v>
      </c>
      <c r="L15" s="252">
        <v>260</v>
      </c>
      <c r="M15" s="252">
        <v>260</v>
      </c>
      <c r="N15" s="252">
        <v>261</v>
      </c>
      <c r="O15" s="252">
        <v>259</v>
      </c>
      <c r="P15" s="252">
        <v>259</v>
      </c>
      <c r="Q15" s="252">
        <v>88.6</v>
      </c>
      <c r="R15" s="252">
        <v>157</v>
      </c>
      <c r="S15" s="252">
        <v>546</v>
      </c>
      <c r="T15" s="252">
        <v>463</v>
      </c>
      <c r="U15" s="253">
        <v>793</v>
      </c>
      <c r="V15" s="13"/>
      <c r="W15" s="13"/>
      <c r="X15" s="254" t="s">
        <v>937</v>
      </c>
      <c r="Y15" s="255">
        <v>418.0415879041953</v>
      </c>
      <c r="Z15" s="256">
        <v>497.36984177102539</v>
      </c>
      <c r="AA15" s="13"/>
      <c r="AB15" s="13"/>
      <c r="AC15" s="13"/>
      <c r="AD15" s="13"/>
      <c r="AE15" s="13"/>
    </row>
    <row r="16" spans="1:31" ht="16.2" thickBot="1" x14ac:dyDescent="0.35">
      <c r="B16" s="13"/>
      <c r="C16" s="250" t="s">
        <v>555</v>
      </c>
      <c r="D16" s="251" t="s">
        <v>619</v>
      </c>
      <c r="E16" s="252">
        <v>26</v>
      </c>
      <c r="F16" s="252">
        <v>23.8</v>
      </c>
      <c r="G16" s="252">
        <v>22.9</v>
      </c>
      <c r="H16" s="252">
        <v>16.600000000000001</v>
      </c>
      <c r="I16" s="252">
        <v>39.200000000000003</v>
      </c>
      <c r="J16" s="252">
        <v>36.9</v>
      </c>
      <c r="K16" s="252">
        <v>259</v>
      </c>
      <c r="L16" s="252">
        <v>269</v>
      </c>
      <c r="M16" s="252">
        <v>270</v>
      </c>
      <c r="N16" s="252">
        <v>271</v>
      </c>
      <c r="O16" s="252">
        <v>268</v>
      </c>
      <c r="P16" s="252">
        <v>267</v>
      </c>
      <c r="Q16" s="252">
        <v>98.6</v>
      </c>
      <c r="R16" s="252">
        <v>167</v>
      </c>
      <c r="S16" s="252">
        <v>554</v>
      </c>
      <c r="T16" s="252">
        <v>472</v>
      </c>
      <c r="U16" s="253">
        <v>801</v>
      </c>
      <c r="V16" s="13"/>
      <c r="W16" s="13"/>
      <c r="X16" s="260" t="s">
        <v>938</v>
      </c>
      <c r="Y16" s="261">
        <v>149.99910250448428</v>
      </c>
      <c r="Z16" s="262">
        <v>365.89177686959738</v>
      </c>
      <c r="AA16" s="13"/>
      <c r="AB16" s="13"/>
      <c r="AC16" s="13"/>
      <c r="AD16" s="13"/>
      <c r="AE16" s="13"/>
    </row>
    <row r="17" spans="2:31" ht="16.2" thickTop="1" x14ac:dyDescent="0.3">
      <c r="B17" s="13"/>
      <c r="C17" s="250" t="s">
        <v>560</v>
      </c>
      <c r="D17" s="251" t="s">
        <v>611</v>
      </c>
      <c r="E17" s="252">
        <v>3.8</v>
      </c>
      <c r="F17" s="252">
        <v>5.5</v>
      </c>
      <c r="G17" s="252">
        <v>6.6</v>
      </c>
      <c r="H17" s="252">
        <v>5.3</v>
      </c>
      <c r="I17" s="252">
        <v>8</v>
      </c>
      <c r="J17" s="252">
        <v>12</v>
      </c>
      <c r="K17" s="252">
        <v>238</v>
      </c>
      <c r="L17" s="252">
        <v>247</v>
      </c>
      <c r="M17" s="252">
        <v>248</v>
      </c>
      <c r="N17" s="252">
        <v>249</v>
      </c>
      <c r="O17" s="252">
        <v>247</v>
      </c>
      <c r="P17" s="252">
        <v>247</v>
      </c>
      <c r="Q17" s="252">
        <v>88.3</v>
      </c>
      <c r="R17" s="252">
        <v>156</v>
      </c>
      <c r="S17" s="252">
        <v>534</v>
      </c>
      <c r="T17" s="252">
        <v>451</v>
      </c>
      <c r="U17" s="253">
        <v>781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2:31" ht="15.6" x14ac:dyDescent="0.3">
      <c r="B18" s="13"/>
      <c r="C18" s="250" t="s">
        <v>567</v>
      </c>
      <c r="D18" s="251" t="s">
        <v>667</v>
      </c>
      <c r="E18" s="252">
        <v>2.2999999999999998</v>
      </c>
      <c r="F18" s="252">
        <v>1.2</v>
      </c>
      <c r="G18" s="252">
        <v>1.6</v>
      </c>
      <c r="H18" s="252">
        <v>1</v>
      </c>
      <c r="I18" s="252">
        <v>6.2</v>
      </c>
      <c r="J18" s="252">
        <v>10.3</v>
      </c>
      <c r="K18" s="252">
        <v>241</v>
      </c>
      <c r="L18" s="252">
        <v>250</v>
      </c>
      <c r="M18" s="252">
        <v>251</v>
      </c>
      <c r="N18" s="252">
        <v>252</v>
      </c>
      <c r="O18" s="252">
        <v>250</v>
      </c>
      <c r="P18" s="252">
        <v>250</v>
      </c>
      <c r="Q18" s="252">
        <v>82.8</v>
      </c>
      <c r="R18" s="252">
        <v>151</v>
      </c>
      <c r="S18" s="252">
        <v>537</v>
      </c>
      <c r="T18" s="252">
        <v>454</v>
      </c>
      <c r="U18" s="253">
        <v>784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2:31" ht="15.6" x14ac:dyDescent="0.3">
      <c r="B19" s="13"/>
      <c r="C19" s="250" t="s">
        <v>574</v>
      </c>
      <c r="D19" s="251" t="s">
        <v>683</v>
      </c>
      <c r="E19" s="252">
        <v>38.200000000000003</v>
      </c>
      <c r="F19" s="252">
        <v>36</v>
      </c>
      <c r="G19" s="252">
        <v>35.200000000000003</v>
      </c>
      <c r="H19" s="252">
        <v>35.9</v>
      </c>
      <c r="I19" s="252">
        <v>47.3</v>
      </c>
      <c r="J19" s="252">
        <v>51.8</v>
      </c>
      <c r="K19" s="252">
        <v>276</v>
      </c>
      <c r="L19" s="252">
        <v>285</v>
      </c>
      <c r="M19" s="252">
        <v>286</v>
      </c>
      <c r="N19" s="252">
        <v>287</v>
      </c>
      <c r="O19" s="252">
        <v>285</v>
      </c>
      <c r="P19" s="252">
        <v>285</v>
      </c>
      <c r="Q19" s="252">
        <v>110</v>
      </c>
      <c r="R19" s="252">
        <v>179</v>
      </c>
      <c r="S19" s="252">
        <v>572</v>
      </c>
      <c r="T19" s="252">
        <v>489</v>
      </c>
      <c r="U19" s="253">
        <v>819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2:31" ht="15.6" x14ac:dyDescent="0.3">
      <c r="B20" s="13"/>
      <c r="C20" s="250" t="s">
        <v>580</v>
      </c>
      <c r="D20" s="251" t="s">
        <v>537</v>
      </c>
      <c r="E20" s="252">
        <v>9</v>
      </c>
      <c r="F20" s="252">
        <v>9.3000000000000007</v>
      </c>
      <c r="G20" s="252">
        <v>18</v>
      </c>
      <c r="H20" s="252">
        <v>9</v>
      </c>
      <c r="I20" s="252">
        <v>25.7</v>
      </c>
      <c r="J20" s="252">
        <v>23.4</v>
      </c>
      <c r="K20" s="252">
        <v>245</v>
      </c>
      <c r="L20" s="252">
        <v>254</v>
      </c>
      <c r="M20" s="252">
        <v>255</v>
      </c>
      <c r="N20" s="252">
        <v>256</v>
      </c>
      <c r="O20" s="252">
        <v>254</v>
      </c>
      <c r="P20" s="252">
        <v>254</v>
      </c>
      <c r="Q20" s="252">
        <v>93.6</v>
      </c>
      <c r="R20" s="252">
        <v>162</v>
      </c>
      <c r="S20" s="252">
        <v>541</v>
      </c>
      <c r="T20" s="252">
        <v>458</v>
      </c>
      <c r="U20" s="253">
        <v>788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2:31" ht="15.6" x14ac:dyDescent="0.3">
      <c r="B21" s="13"/>
      <c r="C21" s="250" t="s">
        <v>586</v>
      </c>
      <c r="D21" s="251" t="s">
        <v>615</v>
      </c>
      <c r="E21" s="252">
        <v>17.2</v>
      </c>
      <c r="F21" s="252">
        <v>19.100000000000001</v>
      </c>
      <c r="G21" s="252">
        <v>19.3</v>
      </c>
      <c r="H21" s="252">
        <v>20.2</v>
      </c>
      <c r="I21" s="252">
        <v>21.5</v>
      </c>
      <c r="J21" s="252">
        <v>19.100000000000001</v>
      </c>
      <c r="K21" s="252">
        <v>241</v>
      </c>
      <c r="L21" s="252">
        <v>250</v>
      </c>
      <c r="M21" s="252">
        <v>251</v>
      </c>
      <c r="N21" s="252">
        <v>252</v>
      </c>
      <c r="O21" s="252">
        <v>250</v>
      </c>
      <c r="P21" s="252">
        <v>249</v>
      </c>
      <c r="Q21" s="252">
        <v>103</v>
      </c>
      <c r="R21" s="252">
        <v>171</v>
      </c>
      <c r="S21" s="252">
        <v>537</v>
      </c>
      <c r="T21" s="252">
        <v>454</v>
      </c>
      <c r="U21" s="253">
        <v>784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2:31" ht="15.6" x14ac:dyDescent="0.3">
      <c r="B22" s="13"/>
      <c r="C22" s="250" t="s">
        <v>590</v>
      </c>
      <c r="D22" s="251" t="s">
        <v>564</v>
      </c>
      <c r="E22" s="252">
        <v>7.2</v>
      </c>
      <c r="F22" s="252">
        <v>3.6</v>
      </c>
      <c r="G22" s="252">
        <v>4</v>
      </c>
      <c r="H22" s="252">
        <v>2.4</v>
      </c>
      <c r="I22" s="252">
        <v>17.5</v>
      </c>
      <c r="J22" s="252">
        <v>22</v>
      </c>
      <c r="K22" s="252">
        <v>252</v>
      </c>
      <c r="L22" s="252">
        <v>261</v>
      </c>
      <c r="M22" s="252">
        <v>261</v>
      </c>
      <c r="N22" s="252">
        <v>262</v>
      </c>
      <c r="O22" s="252">
        <v>261</v>
      </c>
      <c r="P22" s="252">
        <v>260</v>
      </c>
      <c r="Q22" s="252">
        <v>80.599999999999994</v>
      </c>
      <c r="R22" s="252">
        <v>149</v>
      </c>
      <c r="S22" s="252">
        <v>547</v>
      </c>
      <c r="T22" s="252">
        <v>464</v>
      </c>
      <c r="U22" s="253">
        <v>794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1" ht="15.6" x14ac:dyDescent="0.3">
      <c r="B23" s="13"/>
      <c r="C23" s="250" t="s">
        <v>594</v>
      </c>
      <c r="D23" s="251" t="s">
        <v>663</v>
      </c>
      <c r="E23" s="252">
        <v>16.8</v>
      </c>
      <c r="F23" s="252">
        <v>14.6</v>
      </c>
      <c r="G23" s="252">
        <v>13.8</v>
      </c>
      <c r="H23" s="252">
        <v>14.4</v>
      </c>
      <c r="I23" s="252">
        <v>26.3</v>
      </c>
      <c r="J23" s="252">
        <v>30.8</v>
      </c>
      <c r="K23" s="252">
        <v>251</v>
      </c>
      <c r="L23" s="252">
        <v>260</v>
      </c>
      <c r="M23" s="252">
        <v>261</v>
      </c>
      <c r="N23" s="252">
        <v>262</v>
      </c>
      <c r="O23" s="252">
        <v>260</v>
      </c>
      <c r="P23" s="252">
        <v>260</v>
      </c>
      <c r="Q23" s="252">
        <v>89.4</v>
      </c>
      <c r="R23" s="252">
        <v>158</v>
      </c>
      <c r="S23" s="252">
        <v>547</v>
      </c>
      <c r="T23" s="252">
        <v>464</v>
      </c>
      <c r="U23" s="253">
        <v>794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1" ht="15.6" x14ac:dyDescent="0.3">
      <c r="B24" s="13"/>
      <c r="C24" s="250" t="s">
        <v>598</v>
      </c>
      <c r="D24" s="251" t="s">
        <v>623</v>
      </c>
      <c r="E24" s="252">
        <v>5.9</v>
      </c>
      <c r="F24" s="252">
        <v>9.6999999999999993</v>
      </c>
      <c r="G24" s="252">
        <v>9.9</v>
      </c>
      <c r="H24" s="252">
        <v>7.5</v>
      </c>
      <c r="I24" s="252">
        <v>10.3</v>
      </c>
      <c r="J24" s="252">
        <v>14.4</v>
      </c>
      <c r="K24" s="252">
        <v>244</v>
      </c>
      <c r="L24" s="252">
        <v>253</v>
      </c>
      <c r="M24" s="252">
        <v>254</v>
      </c>
      <c r="N24" s="252">
        <v>255</v>
      </c>
      <c r="O24" s="252">
        <v>253</v>
      </c>
      <c r="P24" s="252">
        <v>252</v>
      </c>
      <c r="Q24" s="252">
        <v>90.6</v>
      </c>
      <c r="R24" s="252">
        <v>159</v>
      </c>
      <c r="S24" s="252">
        <v>540</v>
      </c>
      <c r="T24" s="252">
        <v>457</v>
      </c>
      <c r="U24" s="253">
        <v>787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2:31" ht="15.6" x14ac:dyDescent="0.3">
      <c r="B25" s="13"/>
      <c r="C25" s="250" t="s">
        <v>601</v>
      </c>
      <c r="D25" s="251" t="s">
        <v>517</v>
      </c>
      <c r="E25" s="252">
        <v>15.4</v>
      </c>
      <c r="F25" s="252">
        <v>14.4</v>
      </c>
      <c r="G25" s="252">
        <v>12.3</v>
      </c>
      <c r="H25" s="252">
        <v>13</v>
      </c>
      <c r="I25" s="252">
        <v>20.100000000000001</v>
      </c>
      <c r="J25" s="252">
        <v>24.6</v>
      </c>
      <c r="K25" s="252">
        <v>254</v>
      </c>
      <c r="L25" s="252">
        <v>263</v>
      </c>
      <c r="M25" s="252">
        <v>264</v>
      </c>
      <c r="N25" s="252">
        <v>265</v>
      </c>
      <c r="O25" s="252">
        <v>263</v>
      </c>
      <c r="P25" s="252">
        <v>263</v>
      </c>
      <c r="Q25" s="252">
        <v>83.2</v>
      </c>
      <c r="R25" s="252">
        <v>151</v>
      </c>
      <c r="S25" s="252">
        <v>550</v>
      </c>
      <c r="T25" s="252">
        <v>467</v>
      </c>
      <c r="U25" s="253">
        <v>797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2:31" ht="15.6" x14ac:dyDescent="0.3">
      <c r="B26" s="13"/>
      <c r="C26" s="250" t="s">
        <v>605</v>
      </c>
      <c r="D26" s="251" t="s">
        <v>509</v>
      </c>
      <c r="E26" s="252">
        <v>692</v>
      </c>
      <c r="F26" s="252">
        <v>694</v>
      </c>
      <c r="G26" s="252">
        <v>694</v>
      </c>
      <c r="H26" s="252">
        <v>695</v>
      </c>
      <c r="I26" s="252">
        <v>696</v>
      </c>
      <c r="J26" s="252">
        <v>694</v>
      </c>
      <c r="K26" s="252">
        <v>519</v>
      </c>
      <c r="L26" s="252">
        <v>512</v>
      </c>
      <c r="M26" s="252">
        <v>512</v>
      </c>
      <c r="N26" s="252">
        <v>513</v>
      </c>
      <c r="O26" s="252">
        <v>514</v>
      </c>
      <c r="P26" s="252">
        <v>538</v>
      </c>
      <c r="Q26" s="252">
        <v>701</v>
      </c>
      <c r="R26" s="252">
        <v>711</v>
      </c>
      <c r="S26" s="252">
        <v>826</v>
      </c>
      <c r="T26" s="252">
        <v>358</v>
      </c>
      <c r="U26" s="253">
        <v>1073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2:31" ht="15.6" x14ac:dyDescent="0.3">
      <c r="B27" s="13"/>
      <c r="C27" s="250" t="s">
        <v>608</v>
      </c>
      <c r="D27" s="251" t="s">
        <v>583</v>
      </c>
      <c r="E27" s="252">
        <v>634</v>
      </c>
      <c r="F27" s="252">
        <v>632</v>
      </c>
      <c r="G27" s="252">
        <v>631</v>
      </c>
      <c r="H27" s="252">
        <v>625</v>
      </c>
      <c r="I27" s="252">
        <v>645</v>
      </c>
      <c r="J27" s="252">
        <v>642</v>
      </c>
      <c r="K27" s="252">
        <v>861</v>
      </c>
      <c r="L27" s="252">
        <v>865</v>
      </c>
      <c r="M27" s="252">
        <v>866</v>
      </c>
      <c r="N27" s="252">
        <v>867</v>
      </c>
      <c r="O27" s="252">
        <v>867</v>
      </c>
      <c r="P27" s="252">
        <v>872</v>
      </c>
      <c r="Q27" s="252">
        <v>707</v>
      </c>
      <c r="R27" s="252">
        <v>775</v>
      </c>
      <c r="S27" s="252">
        <v>1160</v>
      </c>
      <c r="T27" s="252">
        <v>824</v>
      </c>
      <c r="U27" s="253">
        <v>1407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2:31" ht="15.6" x14ac:dyDescent="0.3">
      <c r="B28" s="13"/>
      <c r="C28" s="250" t="s">
        <v>612</v>
      </c>
      <c r="D28" s="251" t="s">
        <v>604</v>
      </c>
      <c r="E28" s="252">
        <v>253</v>
      </c>
      <c r="F28" s="252">
        <v>255</v>
      </c>
      <c r="G28" s="252">
        <v>256</v>
      </c>
      <c r="H28" s="252">
        <v>255</v>
      </c>
      <c r="I28" s="252">
        <v>249</v>
      </c>
      <c r="J28" s="252">
        <v>247</v>
      </c>
      <c r="K28" s="252">
        <v>16</v>
      </c>
      <c r="L28" s="252">
        <v>3.3</v>
      </c>
      <c r="M28" s="252">
        <v>3</v>
      </c>
      <c r="N28" s="252">
        <v>2.9</v>
      </c>
      <c r="O28" s="252">
        <v>3.8</v>
      </c>
      <c r="P28" s="252">
        <v>32.1</v>
      </c>
      <c r="Q28" s="252">
        <v>227</v>
      </c>
      <c r="R28" s="252">
        <v>237</v>
      </c>
      <c r="S28" s="252">
        <v>319</v>
      </c>
      <c r="T28" s="252">
        <v>205</v>
      </c>
      <c r="U28" s="253">
        <v>566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2:31" ht="15.6" x14ac:dyDescent="0.3">
      <c r="B29" s="13"/>
      <c r="C29" s="250" t="s">
        <v>616</v>
      </c>
      <c r="D29" s="251" t="s">
        <v>5</v>
      </c>
      <c r="E29" s="252">
        <v>252</v>
      </c>
      <c r="F29" s="252">
        <v>254</v>
      </c>
      <c r="G29" s="252">
        <v>254</v>
      </c>
      <c r="H29" s="252">
        <v>254</v>
      </c>
      <c r="I29" s="252">
        <v>248</v>
      </c>
      <c r="J29" s="252">
        <v>246</v>
      </c>
      <c r="K29" s="252">
        <v>22</v>
      </c>
      <c r="L29" s="252">
        <v>31.2</v>
      </c>
      <c r="M29" s="252">
        <v>31.6</v>
      </c>
      <c r="N29" s="252">
        <v>32.700000000000003</v>
      </c>
      <c r="O29" s="252">
        <v>31.1</v>
      </c>
      <c r="P29" s="252">
        <v>3.7</v>
      </c>
      <c r="Q29" s="252">
        <v>225</v>
      </c>
      <c r="R29" s="252">
        <v>236</v>
      </c>
      <c r="S29" s="252">
        <v>290</v>
      </c>
      <c r="T29" s="252">
        <v>235</v>
      </c>
      <c r="U29" s="253">
        <v>537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2:31" ht="15.6" x14ac:dyDescent="0.3">
      <c r="B30" s="13"/>
      <c r="C30" s="250" t="s">
        <v>620</v>
      </c>
      <c r="D30" s="251" t="s">
        <v>675</v>
      </c>
      <c r="E30" s="252">
        <v>244</v>
      </c>
      <c r="F30" s="252">
        <v>246</v>
      </c>
      <c r="G30" s="252">
        <v>247</v>
      </c>
      <c r="H30" s="252">
        <v>246</v>
      </c>
      <c r="I30" s="252">
        <v>241</v>
      </c>
      <c r="J30" s="252">
        <v>238</v>
      </c>
      <c r="K30" s="252">
        <v>4.9000000000000004</v>
      </c>
      <c r="L30" s="252">
        <v>3.9</v>
      </c>
      <c r="M30" s="252">
        <v>4.3</v>
      </c>
      <c r="N30" s="252">
        <v>5.2</v>
      </c>
      <c r="O30" s="252">
        <v>5</v>
      </c>
      <c r="P30" s="252">
        <v>23.3</v>
      </c>
      <c r="Q30" s="252">
        <v>218</v>
      </c>
      <c r="R30" s="252">
        <v>228</v>
      </c>
      <c r="S30" s="252">
        <v>311</v>
      </c>
      <c r="T30" s="252">
        <v>211</v>
      </c>
      <c r="U30" s="253">
        <v>558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2:31" ht="15.6" x14ac:dyDescent="0.3">
      <c r="B31" s="13"/>
      <c r="C31" s="250" t="s">
        <v>624</v>
      </c>
      <c r="D31" s="251" t="s">
        <v>532</v>
      </c>
      <c r="E31" s="252">
        <v>245</v>
      </c>
      <c r="F31" s="252">
        <v>247</v>
      </c>
      <c r="G31" s="252">
        <v>247</v>
      </c>
      <c r="H31" s="252">
        <v>247</v>
      </c>
      <c r="I31" s="252">
        <v>241</v>
      </c>
      <c r="J31" s="252">
        <v>239</v>
      </c>
      <c r="K31" s="252">
        <v>3.5</v>
      </c>
      <c r="L31" s="252">
        <v>5.7</v>
      </c>
      <c r="M31" s="252">
        <v>6.1</v>
      </c>
      <c r="N31" s="252">
        <v>7.1</v>
      </c>
      <c r="O31" s="252">
        <v>6.6</v>
      </c>
      <c r="P31" s="252">
        <v>24</v>
      </c>
      <c r="Q31" s="252">
        <v>218</v>
      </c>
      <c r="R31" s="252">
        <v>229</v>
      </c>
      <c r="S31" s="252">
        <v>311</v>
      </c>
      <c r="T31" s="252">
        <v>209</v>
      </c>
      <c r="U31" s="253">
        <v>558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2:31" ht="15.6" x14ac:dyDescent="0.3">
      <c r="B32" s="13"/>
      <c r="C32" s="250" t="s">
        <v>628</v>
      </c>
      <c r="D32" s="251" t="s">
        <v>553</v>
      </c>
      <c r="E32" s="252">
        <v>325</v>
      </c>
      <c r="F32" s="252">
        <v>327</v>
      </c>
      <c r="G32" s="252">
        <v>328</v>
      </c>
      <c r="H32" s="252">
        <v>327</v>
      </c>
      <c r="I32" s="252">
        <v>321</v>
      </c>
      <c r="J32" s="252">
        <v>319</v>
      </c>
      <c r="K32" s="252">
        <v>95</v>
      </c>
      <c r="L32" s="252">
        <v>104</v>
      </c>
      <c r="M32" s="252">
        <v>105</v>
      </c>
      <c r="N32" s="252">
        <v>106</v>
      </c>
      <c r="O32" s="252">
        <v>104</v>
      </c>
      <c r="P32" s="252">
        <v>103</v>
      </c>
      <c r="Q32" s="252">
        <v>237</v>
      </c>
      <c r="R32" s="252">
        <v>159</v>
      </c>
      <c r="S32" s="252">
        <v>391</v>
      </c>
      <c r="T32" s="252">
        <v>308</v>
      </c>
      <c r="U32" s="253">
        <v>638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2:31" ht="15.6" x14ac:dyDescent="0.3">
      <c r="B33" s="13"/>
      <c r="C33" s="250" t="s">
        <v>632</v>
      </c>
      <c r="D33" s="251" t="s">
        <v>692</v>
      </c>
      <c r="E33" s="252">
        <v>225</v>
      </c>
      <c r="F33" s="252">
        <v>227</v>
      </c>
      <c r="G33" s="252">
        <v>228</v>
      </c>
      <c r="H33" s="252">
        <v>228</v>
      </c>
      <c r="I33" s="252">
        <v>221</v>
      </c>
      <c r="J33" s="252">
        <v>219</v>
      </c>
      <c r="K33" s="252">
        <v>91.8</v>
      </c>
      <c r="L33" s="252">
        <v>101</v>
      </c>
      <c r="M33" s="252">
        <v>101</v>
      </c>
      <c r="N33" s="252">
        <v>103</v>
      </c>
      <c r="O33" s="252">
        <v>101</v>
      </c>
      <c r="P33" s="252">
        <v>100</v>
      </c>
      <c r="Q33" s="252">
        <v>195</v>
      </c>
      <c r="R33" s="252">
        <v>117</v>
      </c>
      <c r="S33" s="252">
        <v>388</v>
      </c>
      <c r="T33" s="252">
        <v>305</v>
      </c>
      <c r="U33" s="253">
        <v>635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2:31" ht="15.6" x14ac:dyDescent="0.3">
      <c r="B34" s="13"/>
      <c r="C34" s="250" t="s">
        <v>636</v>
      </c>
      <c r="D34" s="251" t="s">
        <v>502</v>
      </c>
      <c r="E34" s="252">
        <v>390</v>
      </c>
      <c r="F34" s="252">
        <v>392</v>
      </c>
      <c r="G34" s="252">
        <v>392</v>
      </c>
      <c r="H34" s="252">
        <v>393</v>
      </c>
      <c r="I34" s="252">
        <v>386</v>
      </c>
      <c r="J34" s="252">
        <v>384</v>
      </c>
      <c r="K34" s="252">
        <v>157</v>
      </c>
      <c r="L34" s="252">
        <v>137</v>
      </c>
      <c r="M34" s="252">
        <v>137</v>
      </c>
      <c r="N34" s="252">
        <v>137</v>
      </c>
      <c r="O34" s="252">
        <v>138</v>
      </c>
      <c r="P34" s="252">
        <v>169</v>
      </c>
      <c r="Q34" s="252">
        <v>363</v>
      </c>
      <c r="R34" s="252">
        <v>374</v>
      </c>
      <c r="S34" s="252">
        <v>463</v>
      </c>
      <c r="T34" s="252">
        <v>181</v>
      </c>
      <c r="U34" s="253">
        <v>710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2:31" ht="15.6" x14ac:dyDescent="0.3">
      <c r="B35" s="13"/>
      <c r="C35" s="250" t="s">
        <v>640</v>
      </c>
      <c r="D35" s="251" t="s">
        <v>548</v>
      </c>
      <c r="E35" s="252">
        <v>362</v>
      </c>
      <c r="F35" s="252">
        <v>364</v>
      </c>
      <c r="G35" s="252">
        <v>365</v>
      </c>
      <c r="H35" s="252">
        <v>364</v>
      </c>
      <c r="I35" s="252">
        <v>358</v>
      </c>
      <c r="J35" s="252">
        <v>356</v>
      </c>
      <c r="K35" s="252">
        <v>132</v>
      </c>
      <c r="L35" s="252">
        <v>142</v>
      </c>
      <c r="M35" s="252">
        <v>142</v>
      </c>
      <c r="N35" s="252">
        <v>143</v>
      </c>
      <c r="O35" s="252">
        <v>141</v>
      </c>
      <c r="P35" s="252">
        <v>116</v>
      </c>
      <c r="Q35" s="252">
        <v>336</v>
      </c>
      <c r="R35" s="252">
        <v>346</v>
      </c>
      <c r="S35" s="252">
        <v>175</v>
      </c>
      <c r="T35" s="252">
        <v>345</v>
      </c>
      <c r="U35" s="253">
        <v>422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ht="15.6" x14ac:dyDescent="0.3">
      <c r="B36" s="13"/>
      <c r="C36" s="250" t="s">
        <v>644</v>
      </c>
      <c r="D36" s="251" t="s">
        <v>558</v>
      </c>
      <c r="E36" s="252">
        <v>455</v>
      </c>
      <c r="F36" s="252">
        <v>458</v>
      </c>
      <c r="G36" s="252">
        <v>458</v>
      </c>
      <c r="H36" s="252">
        <v>458</v>
      </c>
      <c r="I36" s="252">
        <v>452</v>
      </c>
      <c r="J36" s="252">
        <v>449</v>
      </c>
      <c r="K36" s="252">
        <v>215</v>
      </c>
      <c r="L36" s="252">
        <v>208</v>
      </c>
      <c r="M36" s="252">
        <v>208</v>
      </c>
      <c r="N36" s="252">
        <v>209</v>
      </c>
      <c r="O36" s="252">
        <v>210</v>
      </c>
      <c r="P36" s="252">
        <v>234</v>
      </c>
      <c r="Q36" s="252">
        <v>429</v>
      </c>
      <c r="R36" s="252">
        <v>439</v>
      </c>
      <c r="S36" s="252">
        <v>522</v>
      </c>
      <c r="T36" s="252">
        <v>3.2</v>
      </c>
      <c r="U36" s="253">
        <v>769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2:31" ht="15.6" x14ac:dyDescent="0.3">
      <c r="B37" s="13"/>
      <c r="C37" s="250" t="s">
        <v>648</v>
      </c>
      <c r="D37" s="251" t="s">
        <v>627</v>
      </c>
      <c r="E37" s="252">
        <v>461</v>
      </c>
      <c r="F37" s="252">
        <v>463</v>
      </c>
      <c r="G37" s="252">
        <v>463</v>
      </c>
      <c r="H37" s="252">
        <v>464</v>
      </c>
      <c r="I37" s="252">
        <v>465</v>
      </c>
      <c r="J37" s="252">
        <v>463</v>
      </c>
      <c r="K37" s="252">
        <v>288</v>
      </c>
      <c r="L37" s="252">
        <v>281</v>
      </c>
      <c r="M37" s="252">
        <v>281</v>
      </c>
      <c r="N37" s="252">
        <v>282</v>
      </c>
      <c r="O37" s="252">
        <v>283</v>
      </c>
      <c r="P37" s="252">
        <v>308</v>
      </c>
      <c r="Q37" s="252">
        <v>470</v>
      </c>
      <c r="R37" s="252">
        <v>481</v>
      </c>
      <c r="S37" s="252">
        <v>595</v>
      </c>
      <c r="T37" s="252">
        <v>127</v>
      </c>
      <c r="U37" s="253">
        <v>842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ht="15.6" x14ac:dyDescent="0.3">
      <c r="B38" s="13"/>
      <c r="C38" s="250" t="s">
        <v>652</v>
      </c>
      <c r="D38" s="251" t="s">
        <v>543</v>
      </c>
      <c r="E38" s="252">
        <v>473</v>
      </c>
      <c r="F38" s="252">
        <v>476</v>
      </c>
      <c r="G38" s="252">
        <v>476</v>
      </c>
      <c r="H38" s="252">
        <v>476</v>
      </c>
      <c r="I38" s="252">
        <v>470</v>
      </c>
      <c r="J38" s="252">
        <v>468</v>
      </c>
      <c r="K38" s="252">
        <v>233</v>
      </c>
      <c r="L38" s="252">
        <v>226</v>
      </c>
      <c r="M38" s="252">
        <v>226</v>
      </c>
      <c r="N38" s="252">
        <v>227</v>
      </c>
      <c r="O38" s="252">
        <v>228</v>
      </c>
      <c r="P38" s="252">
        <v>253</v>
      </c>
      <c r="Q38" s="252">
        <v>447</v>
      </c>
      <c r="R38" s="252">
        <v>458</v>
      </c>
      <c r="S38" s="252">
        <v>540</v>
      </c>
      <c r="T38" s="252">
        <v>58.8</v>
      </c>
      <c r="U38" s="253">
        <v>787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2:31" ht="15.6" x14ac:dyDescent="0.3">
      <c r="B39" s="13"/>
      <c r="C39" s="250" t="s">
        <v>656</v>
      </c>
      <c r="D39" s="251" t="s">
        <v>700</v>
      </c>
      <c r="E39" s="252">
        <v>472</v>
      </c>
      <c r="F39" s="252">
        <v>475</v>
      </c>
      <c r="G39" s="252">
        <v>475</v>
      </c>
      <c r="H39" s="252">
        <v>475</v>
      </c>
      <c r="I39" s="252">
        <v>469</v>
      </c>
      <c r="J39" s="252">
        <v>466</v>
      </c>
      <c r="K39" s="252">
        <v>232</v>
      </c>
      <c r="L39" s="252">
        <v>225</v>
      </c>
      <c r="M39" s="252">
        <v>225</v>
      </c>
      <c r="N39" s="252">
        <v>226</v>
      </c>
      <c r="O39" s="252">
        <v>227</v>
      </c>
      <c r="P39" s="252">
        <v>251</v>
      </c>
      <c r="Q39" s="252">
        <v>446</v>
      </c>
      <c r="R39" s="252">
        <v>456</v>
      </c>
      <c r="S39" s="252">
        <v>539</v>
      </c>
      <c r="T39" s="252">
        <v>18.7</v>
      </c>
      <c r="U39" s="253">
        <v>786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2:31" ht="15.6" x14ac:dyDescent="0.3">
      <c r="B40" s="13"/>
      <c r="C40" s="250" t="s">
        <v>660</v>
      </c>
      <c r="D40" s="251" t="s">
        <v>578</v>
      </c>
      <c r="E40" s="252">
        <v>465</v>
      </c>
      <c r="F40" s="252">
        <v>467</v>
      </c>
      <c r="G40" s="252">
        <v>467</v>
      </c>
      <c r="H40" s="252">
        <v>467</v>
      </c>
      <c r="I40" s="252">
        <v>461</v>
      </c>
      <c r="J40" s="252">
        <v>459</v>
      </c>
      <c r="K40" s="252">
        <v>225</v>
      </c>
      <c r="L40" s="252">
        <v>218</v>
      </c>
      <c r="M40" s="252">
        <v>218</v>
      </c>
      <c r="N40" s="252">
        <v>219</v>
      </c>
      <c r="O40" s="252">
        <v>220</v>
      </c>
      <c r="P40" s="252">
        <v>244</v>
      </c>
      <c r="Q40" s="252">
        <v>438</v>
      </c>
      <c r="R40" s="252">
        <v>449</v>
      </c>
      <c r="S40" s="252">
        <v>531</v>
      </c>
      <c r="T40" s="252">
        <v>18.899999999999999</v>
      </c>
      <c r="U40" s="253">
        <v>778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2:31" ht="15.6" x14ac:dyDescent="0.3">
      <c r="B41" s="13"/>
      <c r="C41" s="250" t="s">
        <v>664</v>
      </c>
      <c r="D41" s="251" t="s">
        <v>655</v>
      </c>
      <c r="E41" s="252">
        <v>159</v>
      </c>
      <c r="F41" s="252">
        <v>157</v>
      </c>
      <c r="G41" s="252">
        <v>156</v>
      </c>
      <c r="H41" s="252">
        <v>156</v>
      </c>
      <c r="I41" s="252">
        <v>154</v>
      </c>
      <c r="J41" s="252">
        <v>159</v>
      </c>
      <c r="K41" s="252">
        <v>223</v>
      </c>
      <c r="L41" s="252">
        <v>232</v>
      </c>
      <c r="M41" s="252">
        <v>233</v>
      </c>
      <c r="N41" s="252">
        <v>234</v>
      </c>
      <c r="O41" s="252">
        <v>232</v>
      </c>
      <c r="P41" s="252">
        <v>231</v>
      </c>
      <c r="Q41" s="252">
        <v>95.1</v>
      </c>
      <c r="R41" s="252">
        <v>5.0999999999999996</v>
      </c>
      <c r="S41" s="252">
        <v>519</v>
      </c>
      <c r="T41" s="252">
        <v>436</v>
      </c>
      <c r="U41" s="253">
        <v>766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2:31" ht="15.6" x14ac:dyDescent="0.3">
      <c r="B42" s="13"/>
      <c r="C42" s="250" t="s">
        <v>668</v>
      </c>
      <c r="D42" s="251" t="s">
        <v>571</v>
      </c>
      <c r="E42" s="252">
        <v>83.2</v>
      </c>
      <c r="F42" s="252">
        <v>80.900000000000006</v>
      </c>
      <c r="G42" s="252">
        <v>80.099999999999994</v>
      </c>
      <c r="H42" s="252">
        <v>80.8</v>
      </c>
      <c r="I42" s="252">
        <v>78.5</v>
      </c>
      <c r="J42" s="252">
        <v>82.9</v>
      </c>
      <c r="K42" s="252">
        <v>216</v>
      </c>
      <c r="L42" s="252">
        <v>226</v>
      </c>
      <c r="M42" s="252">
        <v>226</v>
      </c>
      <c r="N42" s="252">
        <v>227</v>
      </c>
      <c r="O42" s="252">
        <v>225</v>
      </c>
      <c r="P42" s="252">
        <v>225</v>
      </c>
      <c r="Q42" s="252">
        <v>2.8</v>
      </c>
      <c r="R42" s="252">
        <v>80</v>
      </c>
      <c r="S42" s="252">
        <v>512</v>
      </c>
      <c r="T42" s="252">
        <v>429</v>
      </c>
      <c r="U42" s="253">
        <v>759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2:31" ht="15.6" x14ac:dyDescent="0.3">
      <c r="B43" s="13"/>
      <c r="C43" s="250" t="s">
        <v>672</v>
      </c>
      <c r="D43" s="251" t="s">
        <v>631</v>
      </c>
      <c r="E43" s="252">
        <v>53.8</v>
      </c>
      <c r="F43" s="252">
        <v>56.1</v>
      </c>
      <c r="G43" s="252">
        <v>56.4</v>
      </c>
      <c r="H43" s="252">
        <v>56.1</v>
      </c>
      <c r="I43" s="252">
        <v>50.2</v>
      </c>
      <c r="J43" s="252">
        <v>47.8</v>
      </c>
      <c r="K43" s="252">
        <v>192</v>
      </c>
      <c r="L43" s="252">
        <v>201</v>
      </c>
      <c r="M43" s="252">
        <v>201</v>
      </c>
      <c r="N43" s="252">
        <v>202</v>
      </c>
      <c r="O43" s="252">
        <v>201</v>
      </c>
      <c r="P43" s="252">
        <v>200</v>
      </c>
      <c r="Q43" s="252">
        <v>34.299999999999997</v>
      </c>
      <c r="R43" s="252">
        <v>126</v>
      </c>
      <c r="S43" s="252">
        <v>488</v>
      </c>
      <c r="T43" s="252">
        <v>405</v>
      </c>
      <c r="U43" s="253">
        <v>735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2:31" ht="15.6" x14ac:dyDescent="0.3">
      <c r="B44" s="13"/>
      <c r="C44" s="250" t="s">
        <v>676</v>
      </c>
      <c r="D44" s="251" t="s">
        <v>635</v>
      </c>
      <c r="E44" s="252">
        <v>44.5</v>
      </c>
      <c r="F44" s="252">
        <v>42.3</v>
      </c>
      <c r="G44" s="252">
        <v>41.4</v>
      </c>
      <c r="H44" s="252">
        <v>42.1</v>
      </c>
      <c r="I44" s="252">
        <v>39.799999999999997</v>
      </c>
      <c r="J44" s="252">
        <v>44.3</v>
      </c>
      <c r="K44" s="252">
        <v>262</v>
      </c>
      <c r="L44" s="252">
        <v>271</v>
      </c>
      <c r="M44" s="252">
        <v>272</v>
      </c>
      <c r="N44" s="252">
        <v>273</v>
      </c>
      <c r="O44" s="252">
        <v>271</v>
      </c>
      <c r="P44" s="252">
        <v>271</v>
      </c>
      <c r="Q44" s="252">
        <v>66.5</v>
      </c>
      <c r="R44" s="252">
        <v>135</v>
      </c>
      <c r="S44" s="252">
        <v>558</v>
      </c>
      <c r="T44" s="252">
        <v>475</v>
      </c>
      <c r="U44" s="253">
        <v>805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2:31" ht="15.6" x14ac:dyDescent="0.3">
      <c r="B45" s="13"/>
      <c r="C45" s="250" t="s">
        <v>680</v>
      </c>
      <c r="D45" s="251" t="s">
        <v>671</v>
      </c>
      <c r="E45" s="252">
        <v>7.9</v>
      </c>
      <c r="F45" s="252">
        <v>10.199999999999999</v>
      </c>
      <c r="G45" s="252">
        <v>10.4</v>
      </c>
      <c r="H45" s="252">
        <v>10.199999999999999</v>
      </c>
      <c r="I45" s="252">
        <v>3.9</v>
      </c>
      <c r="J45" s="252">
        <v>2.7</v>
      </c>
      <c r="K45" s="252">
        <v>235</v>
      </c>
      <c r="L45" s="252">
        <v>244</v>
      </c>
      <c r="M45" s="252">
        <v>244</v>
      </c>
      <c r="N45" s="252">
        <v>245</v>
      </c>
      <c r="O45" s="252">
        <v>244</v>
      </c>
      <c r="P45" s="252">
        <v>243</v>
      </c>
      <c r="Q45" s="252">
        <v>85</v>
      </c>
      <c r="R45" s="252">
        <v>153</v>
      </c>
      <c r="S45" s="252">
        <v>530</v>
      </c>
      <c r="T45" s="252">
        <v>447</v>
      </c>
      <c r="U45" s="253">
        <v>777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2:31" ht="15.6" x14ac:dyDescent="0.3">
      <c r="B46" s="13"/>
      <c r="C46" s="250" t="s">
        <v>684</v>
      </c>
      <c r="D46" s="251" t="s">
        <v>525</v>
      </c>
      <c r="E46" s="252">
        <v>5.3</v>
      </c>
      <c r="F46" s="252">
        <v>7.6</v>
      </c>
      <c r="G46" s="252">
        <v>7.9</v>
      </c>
      <c r="H46" s="252">
        <v>7.6</v>
      </c>
      <c r="I46" s="252">
        <v>1.4</v>
      </c>
      <c r="J46" s="252">
        <v>5.8</v>
      </c>
      <c r="K46" s="252">
        <v>237</v>
      </c>
      <c r="L46" s="252">
        <v>246</v>
      </c>
      <c r="M46" s="252">
        <v>246</v>
      </c>
      <c r="N46" s="252">
        <v>247</v>
      </c>
      <c r="O46" s="252">
        <v>246</v>
      </c>
      <c r="P46" s="252">
        <v>245</v>
      </c>
      <c r="Q46" s="252">
        <v>78.3</v>
      </c>
      <c r="R46" s="252">
        <v>146</v>
      </c>
      <c r="S46" s="252">
        <v>532</v>
      </c>
      <c r="T46" s="252">
        <v>450</v>
      </c>
      <c r="U46" s="253">
        <v>779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2:31" ht="15.6" x14ac:dyDescent="0.3">
      <c r="B47" s="13"/>
      <c r="C47" s="250" t="s">
        <v>689</v>
      </c>
      <c r="D47" s="251" t="s">
        <v>659</v>
      </c>
      <c r="E47" s="252">
        <v>67.900000000000006</v>
      </c>
      <c r="F47" s="252">
        <v>65.7</v>
      </c>
      <c r="G47" s="252">
        <v>64.900000000000006</v>
      </c>
      <c r="H47" s="252">
        <v>65.599999999999994</v>
      </c>
      <c r="I47" s="252">
        <v>75.2</v>
      </c>
      <c r="J47" s="252">
        <v>79.7</v>
      </c>
      <c r="K47" s="252">
        <v>303</v>
      </c>
      <c r="L47" s="252">
        <v>312</v>
      </c>
      <c r="M47" s="252">
        <v>313</v>
      </c>
      <c r="N47" s="252">
        <v>314</v>
      </c>
      <c r="O47" s="252">
        <v>312</v>
      </c>
      <c r="P47" s="252">
        <v>311</v>
      </c>
      <c r="Q47" s="252">
        <v>132</v>
      </c>
      <c r="R47" s="252">
        <v>200</v>
      </c>
      <c r="S47" s="252">
        <v>599</v>
      </c>
      <c r="T47" s="252">
        <v>516</v>
      </c>
      <c r="U47" s="253">
        <v>846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2:31" ht="15.6" x14ac:dyDescent="0.3">
      <c r="B48" s="13"/>
      <c r="C48" s="250" t="s">
        <v>693</v>
      </c>
      <c r="D48" s="251" t="s">
        <v>651</v>
      </c>
      <c r="E48" s="252">
        <v>163</v>
      </c>
      <c r="F48" s="252">
        <v>165</v>
      </c>
      <c r="G48" s="252">
        <v>165</v>
      </c>
      <c r="H48" s="252">
        <v>166</v>
      </c>
      <c r="I48" s="252">
        <v>167</v>
      </c>
      <c r="J48" s="252">
        <v>165</v>
      </c>
      <c r="K48" s="252">
        <v>145</v>
      </c>
      <c r="L48" s="252">
        <v>149</v>
      </c>
      <c r="M48" s="252">
        <v>149</v>
      </c>
      <c r="N48" s="252">
        <v>150</v>
      </c>
      <c r="O48" s="252">
        <v>150</v>
      </c>
      <c r="P48" s="252">
        <v>161</v>
      </c>
      <c r="Q48" s="252">
        <v>172</v>
      </c>
      <c r="R48" s="252">
        <v>183</v>
      </c>
      <c r="S48" s="252">
        <v>449</v>
      </c>
      <c r="T48" s="252">
        <v>352</v>
      </c>
      <c r="U48" s="253">
        <v>696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ht="15.6" x14ac:dyDescent="0.3">
      <c r="B49" s="13"/>
      <c r="C49" s="250" t="s">
        <v>697</v>
      </c>
      <c r="D49" s="251" t="s">
        <v>696</v>
      </c>
      <c r="E49" s="252">
        <v>141</v>
      </c>
      <c r="F49" s="252">
        <v>143</v>
      </c>
      <c r="G49" s="252">
        <v>143</v>
      </c>
      <c r="H49" s="252">
        <v>144</v>
      </c>
      <c r="I49" s="252">
        <v>145</v>
      </c>
      <c r="J49" s="252">
        <v>143</v>
      </c>
      <c r="K49" s="252">
        <v>122</v>
      </c>
      <c r="L49" s="252">
        <v>126</v>
      </c>
      <c r="M49" s="252">
        <v>127</v>
      </c>
      <c r="N49" s="252">
        <v>128</v>
      </c>
      <c r="O49" s="252">
        <v>128</v>
      </c>
      <c r="P49" s="252">
        <v>139</v>
      </c>
      <c r="Q49" s="252">
        <v>144</v>
      </c>
      <c r="R49" s="252">
        <v>154</v>
      </c>
      <c r="S49" s="252">
        <v>426</v>
      </c>
      <c r="T49" s="252">
        <v>330</v>
      </c>
      <c r="U49" s="253">
        <v>673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ht="15.6" x14ac:dyDescent="0.3">
      <c r="B50" s="13"/>
      <c r="C50" s="263" t="s">
        <v>701</v>
      </c>
      <c r="D50" s="264" t="s">
        <v>849</v>
      </c>
      <c r="E50" s="265">
        <v>611</v>
      </c>
      <c r="F50" s="265">
        <v>614</v>
      </c>
      <c r="G50" s="265">
        <v>614</v>
      </c>
      <c r="H50" s="265">
        <v>614</v>
      </c>
      <c r="I50" s="265">
        <v>608</v>
      </c>
      <c r="J50" s="265">
        <v>605</v>
      </c>
      <c r="K50" s="265">
        <v>371</v>
      </c>
      <c r="L50" s="265">
        <v>359</v>
      </c>
      <c r="M50" s="265">
        <v>359</v>
      </c>
      <c r="N50" s="265">
        <v>359</v>
      </c>
      <c r="O50" s="265">
        <v>360</v>
      </c>
      <c r="P50" s="265">
        <v>390</v>
      </c>
      <c r="Q50" s="265">
        <v>585</v>
      </c>
      <c r="R50" s="265">
        <v>595</v>
      </c>
      <c r="S50" s="265">
        <v>782</v>
      </c>
      <c r="T50" s="265">
        <v>262</v>
      </c>
      <c r="U50" s="266">
        <v>1029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2:31" ht="15.6" x14ac:dyDescent="0.3">
      <c r="B51" s="13"/>
      <c r="C51" s="263" t="s">
        <v>705</v>
      </c>
      <c r="D51" s="264" t="s">
        <v>824</v>
      </c>
      <c r="E51" s="265">
        <v>6</v>
      </c>
      <c r="F51" s="265">
        <v>2.7</v>
      </c>
      <c r="G51" s="265">
        <v>2.6</v>
      </c>
      <c r="H51" s="265">
        <v>2</v>
      </c>
      <c r="I51" s="265">
        <v>18.100000000000001</v>
      </c>
      <c r="J51" s="265">
        <v>14.7</v>
      </c>
      <c r="K51" s="265">
        <v>252</v>
      </c>
      <c r="L51" s="265">
        <v>261</v>
      </c>
      <c r="M51" s="265">
        <v>262</v>
      </c>
      <c r="N51" s="265">
        <v>263</v>
      </c>
      <c r="O51" s="265">
        <v>261</v>
      </c>
      <c r="P51" s="265">
        <v>260</v>
      </c>
      <c r="Q51" s="265">
        <v>81.2</v>
      </c>
      <c r="R51" s="265">
        <v>149</v>
      </c>
      <c r="S51" s="265">
        <v>548</v>
      </c>
      <c r="T51" s="265">
        <v>465</v>
      </c>
      <c r="U51" s="266">
        <v>795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2:31" ht="15.6" x14ac:dyDescent="0.3">
      <c r="B52" s="13"/>
      <c r="C52" s="263" t="s">
        <v>708</v>
      </c>
      <c r="D52" s="264" t="s">
        <v>837</v>
      </c>
      <c r="E52" s="265">
        <v>27.9</v>
      </c>
      <c r="F52" s="265">
        <v>29.8</v>
      </c>
      <c r="G52" s="265">
        <v>29.9</v>
      </c>
      <c r="H52" s="265">
        <v>30.8</v>
      </c>
      <c r="I52" s="265">
        <v>32.1</v>
      </c>
      <c r="J52" s="265">
        <v>29.8</v>
      </c>
      <c r="K52" s="265">
        <v>245</v>
      </c>
      <c r="L52" s="265">
        <v>249</v>
      </c>
      <c r="M52" s="265">
        <v>250</v>
      </c>
      <c r="N52" s="265">
        <v>251</v>
      </c>
      <c r="O52" s="265">
        <v>251</v>
      </c>
      <c r="P52" s="265">
        <v>260</v>
      </c>
      <c r="Q52" s="265">
        <v>113</v>
      </c>
      <c r="R52" s="265">
        <v>181</v>
      </c>
      <c r="S52" s="265">
        <v>547</v>
      </c>
      <c r="T52" s="265">
        <v>453</v>
      </c>
      <c r="U52" s="266">
        <v>794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1" ht="15.6" x14ac:dyDescent="0.3">
      <c r="B53" s="13"/>
      <c r="C53" s="263" t="s">
        <v>711</v>
      </c>
      <c r="D53" s="264" t="s">
        <v>788</v>
      </c>
      <c r="E53" s="265">
        <v>64.400000000000006</v>
      </c>
      <c r="F53" s="265">
        <v>66.3</v>
      </c>
      <c r="G53" s="265">
        <v>66.5</v>
      </c>
      <c r="H53" s="265">
        <v>67.400000000000006</v>
      </c>
      <c r="I53" s="265">
        <v>68.7</v>
      </c>
      <c r="J53" s="265">
        <v>66.3</v>
      </c>
      <c r="K53" s="265">
        <v>222</v>
      </c>
      <c r="L53" s="265">
        <v>226</v>
      </c>
      <c r="M53" s="265">
        <v>227</v>
      </c>
      <c r="N53" s="265">
        <v>228</v>
      </c>
      <c r="O53" s="265">
        <v>228</v>
      </c>
      <c r="P53" s="265">
        <v>239</v>
      </c>
      <c r="Q53" s="265">
        <v>150</v>
      </c>
      <c r="R53" s="265">
        <v>218</v>
      </c>
      <c r="S53" s="265">
        <v>526</v>
      </c>
      <c r="T53" s="265">
        <v>430</v>
      </c>
      <c r="U53" s="266">
        <v>773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2:31" ht="15.6" x14ac:dyDescent="0.3">
      <c r="B54" s="13"/>
      <c r="C54" s="263" t="s">
        <v>714</v>
      </c>
      <c r="D54" s="264" t="s">
        <v>779</v>
      </c>
      <c r="E54" s="265">
        <v>72.7</v>
      </c>
      <c r="F54" s="265">
        <v>74.599999999999994</v>
      </c>
      <c r="G54" s="265">
        <v>74.8</v>
      </c>
      <c r="H54" s="265">
        <v>75.7</v>
      </c>
      <c r="I54" s="265">
        <v>77</v>
      </c>
      <c r="J54" s="265">
        <v>74.7</v>
      </c>
      <c r="K54" s="265">
        <v>232</v>
      </c>
      <c r="L54" s="265">
        <v>237</v>
      </c>
      <c r="M54" s="265">
        <v>237</v>
      </c>
      <c r="N54" s="265">
        <v>238</v>
      </c>
      <c r="O54" s="265">
        <v>238</v>
      </c>
      <c r="P54" s="265">
        <v>249</v>
      </c>
      <c r="Q54" s="265">
        <v>158</v>
      </c>
      <c r="R54" s="265">
        <v>226</v>
      </c>
      <c r="S54" s="265">
        <v>537</v>
      </c>
      <c r="T54" s="265">
        <v>440</v>
      </c>
      <c r="U54" s="266">
        <v>784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2:31" ht="15.6" x14ac:dyDescent="0.3">
      <c r="B55" s="13"/>
      <c r="C55" s="263" t="s">
        <v>717</v>
      </c>
      <c r="D55" s="264" t="s">
        <v>810</v>
      </c>
      <c r="E55" s="265">
        <v>10.3</v>
      </c>
      <c r="F55" s="265">
        <v>12.2</v>
      </c>
      <c r="G55" s="265">
        <v>12.4</v>
      </c>
      <c r="H55" s="265">
        <v>13.3</v>
      </c>
      <c r="I55" s="265">
        <v>16.600000000000001</v>
      </c>
      <c r="J55" s="265">
        <v>14.3</v>
      </c>
      <c r="K55" s="265">
        <v>236</v>
      </c>
      <c r="L55" s="265">
        <v>245</v>
      </c>
      <c r="M55" s="265">
        <v>246</v>
      </c>
      <c r="N55" s="265">
        <v>247</v>
      </c>
      <c r="O55" s="265">
        <v>245</v>
      </c>
      <c r="P55" s="265">
        <v>244</v>
      </c>
      <c r="Q55" s="265">
        <v>97.8</v>
      </c>
      <c r="R55" s="265">
        <v>166</v>
      </c>
      <c r="S55" s="265">
        <v>532</v>
      </c>
      <c r="T55" s="265">
        <v>449</v>
      </c>
      <c r="U55" s="266">
        <v>779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2:31" ht="15.6" x14ac:dyDescent="0.3">
      <c r="B56" s="13"/>
      <c r="C56" s="263" t="s">
        <v>720</v>
      </c>
      <c r="D56" s="264" t="s">
        <v>799</v>
      </c>
      <c r="E56" s="265">
        <v>13.4</v>
      </c>
      <c r="F56" s="265">
        <v>6.5</v>
      </c>
      <c r="G56" s="265">
        <v>6.4</v>
      </c>
      <c r="H56" s="265">
        <v>5.3</v>
      </c>
      <c r="I56" s="265">
        <v>22.9</v>
      </c>
      <c r="J56" s="265">
        <v>27.3</v>
      </c>
      <c r="K56" s="265">
        <v>255</v>
      </c>
      <c r="L56" s="265">
        <v>264</v>
      </c>
      <c r="M56" s="265">
        <v>265</v>
      </c>
      <c r="N56" s="265">
        <v>266</v>
      </c>
      <c r="O56" s="265">
        <v>264</v>
      </c>
      <c r="P56" s="265">
        <v>263</v>
      </c>
      <c r="Q56" s="265">
        <v>86</v>
      </c>
      <c r="R56" s="265">
        <v>154</v>
      </c>
      <c r="S56" s="265">
        <v>551</v>
      </c>
      <c r="T56" s="265">
        <v>468</v>
      </c>
      <c r="U56" s="266">
        <v>798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2:31" ht="15.6" x14ac:dyDescent="0.3">
      <c r="B57" s="13"/>
      <c r="C57" s="263" t="s">
        <v>724</v>
      </c>
      <c r="D57" s="264" t="s">
        <v>821</v>
      </c>
      <c r="E57" s="265">
        <v>12.2</v>
      </c>
      <c r="F57" s="265">
        <v>6.1</v>
      </c>
      <c r="G57" s="265">
        <v>9.1999999999999993</v>
      </c>
      <c r="H57" s="265">
        <v>4.8</v>
      </c>
      <c r="I57" s="265">
        <v>21.7</v>
      </c>
      <c r="J57" s="265">
        <v>26.1</v>
      </c>
      <c r="K57" s="265">
        <v>256</v>
      </c>
      <c r="L57" s="265">
        <v>265</v>
      </c>
      <c r="M57" s="265">
        <v>265</v>
      </c>
      <c r="N57" s="265">
        <v>266</v>
      </c>
      <c r="O57" s="265">
        <v>265</v>
      </c>
      <c r="P57" s="265">
        <v>264</v>
      </c>
      <c r="Q57" s="265">
        <v>84.8</v>
      </c>
      <c r="R57" s="265">
        <v>153</v>
      </c>
      <c r="S57" s="265">
        <v>551</v>
      </c>
      <c r="T57" s="265">
        <v>469</v>
      </c>
      <c r="U57" s="266">
        <v>798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ht="15.6" x14ac:dyDescent="0.3">
      <c r="B58" s="13"/>
      <c r="C58" s="263" t="s">
        <v>728</v>
      </c>
      <c r="D58" s="264" t="s">
        <v>772</v>
      </c>
      <c r="E58" s="265">
        <v>5.2</v>
      </c>
      <c r="F58" s="265">
        <v>7.7</v>
      </c>
      <c r="G58" s="265">
        <v>7.9</v>
      </c>
      <c r="H58" s="265">
        <v>6.8</v>
      </c>
      <c r="I58" s="265">
        <v>9.6</v>
      </c>
      <c r="J58" s="265">
        <v>13.6</v>
      </c>
      <c r="K58" s="265">
        <v>244</v>
      </c>
      <c r="L58" s="265">
        <v>253</v>
      </c>
      <c r="M58" s="265">
        <v>253</v>
      </c>
      <c r="N58" s="265">
        <v>254</v>
      </c>
      <c r="O58" s="265">
        <v>253</v>
      </c>
      <c r="P58" s="265">
        <v>252</v>
      </c>
      <c r="Q58" s="265">
        <v>89.9</v>
      </c>
      <c r="R58" s="265">
        <v>158</v>
      </c>
      <c r="S58" s="265">
        <v>540</v>
      </c>
      <c r="T58" s="265">
        <v>457</v>
      </c>
      <c r="U58" s="266">
        <v>787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ht="15.6" x14ac:dyDescent="0.3">
      <c r="B59" s="13"/>
      <c r="C59" s="263" t="s">
        <v>732</v>
      </c>
      <c r="D59" s="264" t="s">
        <v>879</v>
      </c>
      <c r="E59" s="265">
        <v>2.4</v>
      </c>
      <c r="F59" s="265">
        <v>5</v>
      </c>
      <c r="G59" s="265">
        <v>5.2</v>
      </c>
      <c r="H59" s="265">
        <v>4.3</v>
      </c>
      <c r="I59" s="265">
        <v>7</v>
      </c>
      <c r="J59" s="265">
        <v>11.1</v>
      </c>
      <c r="K59" s="265">
        <v>239</v>
      </c>
      <c r="L59" s="265">
        <v>248</v>
      </c>
      <c r="M59" s="265">
        <v>248</v>
      </c>
      <c r="N59" s="265">
        <v>249</v>
      </c>
      <c r="O59" s="265">
        <v>248</v>
      </c>
      <c r="P59" s="265">
        <v>247</v>
      </c>
      <c r="Q59" s="265">
        <v>85.9</v>
      </c>
      <c r="R59" s="265">
        <v>154</v>
      </c>
      <c r="S59" s="265">
        <v>534</v>
      </c>
      <c r="T59" s="265">
        <v>451</v>
      </c>
      <c r="U59" s="266">
        <v>781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2:31" ht="15.6" x14ac:dyDescent="0.3">
      <c r="B60" s="13"/>
      <c r="C60" s="263" t="s">
        <v>736</v>
      </c>
      <c r="D60" s="264" t="s">
        <v>866</v>
      </c>
      <c r="E60" s="265">
        <v>17.399999999999999</v>
      </c>
      <c r="F60" s="265">
        <v>15.2</v>
      </c>
      <c r="G60" s="265">
        <v>14.4</v>
      </c>
      <c r="H60" s="265">
        <v>15.1</v>
      </c>
      <c r="I60" s="265">
        <v>26.9</v>
      </c>
      <c r="J60" s="265">
        <v>31.4</v>
      </c>
      <c r="K60" s="265">
        <v>253</v>
      </c>
      <c r="L60" s="265">
        <v>262</v>
      </c>
      <c r="M60" s="265">
        <v>263</v>
      </c>
      <c r="N60" s="265">
        <v>264</v>
      </c>
      <c r="O60" s="265">
        <v>262</v>
      </c>
      <c r="P60" s="265">
        <v>261</v>
      </c>
      <c r="Q60" s="265">
        <v>90</v>
      </c>
      <c r="R60" s="265">
        <v>158</v>
      </c>
      <c r="S60" s="265">
        <v>549</v>
      </c>
      <c r="T60" s="265">
        <v>466</v>
      </c>
      <c r="U60" s="266">
        <v>796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2:31" ht="15.6" x14ac:dyDescent="0.3">
      <c r="B61" s="13"/>
      <c r="C61" s="263" t="s">
        <v>740</v>
      </c>
      <c r="D61" s="264" t="s">
        <v>785</v>
      </c>
      <c r="E61" s="265">
        <v>6.6</v>
      </c>
      <c r="F61" s="265">
        <v>3</v>
      </c>
      <c r="G61" s="265">
        <v>3.4</v>
      </c>
      <c r="H61" s="265">
        <v>1.8</v>
      </c>
      <c r="I61" s="265">
        <v>9.4</v>
      </c>
      <c r="J61" s="265">
        <v>13.5</v>
      </c>
      <c r="K61" s="265">
        <v>244</v>
      </c>
      <c r="L61" s="265">
        <v>253</v>
      </c>
      <c r="M61" s="265">
        <v>254</v>
      </c>
      <c r="N61" s="265">
        <v>255</v>
      </c>
      <c r="O61" s="265">
        <v>253</v>
      </c>
      <c r="P61" s="265">
        <v>253</v>
      </c>
      <c r="Q61" s="265">
        <v>81</v>
      </c>
      <c r="R61" s="265">
        <v>149</v>
      </c>
      <c r="S61" s="265" t="e">
        <v>#VALUE!</v>
      </c>
      <c r="T61" s="265">
        <v>457</v>
      </c>
      <c r="U61" s="266">
        <v>787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2:31" ht="15.6" x14ac:dyDescent="0.3">
      <c r="B62" s="13"/>
      <c r="C62" s="263" t="s">
        <v>743</v>
      </c>
      <c r="D62" s="264" t="s">
        <v>857</v>
      </c>
      <c r="E62" s="265">
        <v>20.6</v>
      </c>
      <c r="F62" s="265">
        <v>18.399999999999999</v>
      </c>
      <c r="G62" s="265">
        <v>17.600000000000001</v>
      </c>
      <c r="H62" s="265">
        <v>18.2</v>
      </c>
      <c r="I62" s="265">
        <v>30.1</v>
      </c>
      <c r="J62" s="265">
        <v>31.6</v>
      </c>
      <c r="K62" s="265">
        <v>253</v>
      </c>
      <c r="L62" s="265">
        <v>263</v>
      </c>
      <c r="M62" s="265">
        <v>263</v>
      </c>
      <c r="N62" s="265">
        <v>264</v>
      </c>
      <c r="O62" s="265">
        <v>262</v>
      </c>
      <c r="P62" s="265">
        <v>262</v>
      </c>
      <c r="Q62" s="265">
        <v>93.2</v>
      </c>
      <c r="R62" s="265">
        <v>161</v>
      </c>
      <c r="S62" s="265">
        <v>549</v>
      </c>
      <c r="T62" s="265">
        <v>466</v>
      </c>
      <c r="U62" s="266">
        <v>796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2:31" ht="15.6" x14ac:dyDescent="0.3">
      <c r="B63" s="13"/>
      <c r="C63" s="263" t="s">
        <v>747</v>
      </c>
      <c r="D63" s="264" t="s">
        <v>805</v>
      </c>
      <c r="E63" s="265">
        <v>6.3</v>
      </c>
      <c r="F63" s="265">
        <v>2.9</v>
      </c>
      <c r="G63" s="265">
        <v>3.1</v>
      </c>
      <c r="H63" s="265">
        <v>2.2000000000000002</v>
      </c>
      <c r="I63" s="265">
        <v>17.5</v>
      </c>
      <c r="J63" s="265">
        <v>14.9</v>
      </c>
      <c r="K63" s="265">
        <v>252</v>
      </c>
      <c r="L63" s="265">
        <v>261</v>
      </c>
      <c r="M63" s="265">
        <v>261</v>
      </c>
      <c r="N63" s="265">
        <v>262</v>
      </c>
      <c r="O63" s="265">
        <v>261</v>
      </c>
      <c r="P63" s="265">
        <v>260</v>
      </c>
      <c r="Q63" s="265">
        <v>80.599999999999994</v>
      </c>
      <c r="R63" s="265">
        <v>149</v>
      </c>
      <c r="S63" s="265" t="e">
        <v>#VALUE!</v>
      </c>
      <c r="T63" s="265">
        <v>464</v>
      </c>
      <c r="U63" s="266">
        <v>794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2:31" ht="15.6" x14ac:dyDescent="0.3">
      <c r="B64" s="13"/>
      <c r="C64" s="263" t="s">
        <v>751</v>
      </c>
      <c r="D64" s="264" t="s">
        <v>828</v>
      </c>
      <c r="E64" s="265">
        <v>9.8000000000000007</v>
      </c>
      <c r="F64" s="265">
        <v>11.1</v>
      </c>
      <c r="G64" s="265">
        <v>20.6</v>
      </c>
      <c r="H64" s="265">
        <v>10.8</v>
      </c>
      <c r="I64" s="265">
        <v>13.5</v>
      </c>
      <c r="J64" s="265">
        <v>24.3</v>
      </c>
      <c r="K64" s="265">
        <v>246</v>
      </c>
      <c r="L64" s="265">
        <v>255</v>
      </c>
      <c r="M64" s="265">
        <v>256</v>
      </c>
      <c r="N64" s="265">
        <v>257</v>
      </c>
      <c r="O64" s="265">
        <v>255</v>
      </c>
      <c r="P64" s="265">
        <v>254</v>
      </c>
      <c r="Q64" s="265">
        <v>96.2</v>
      </c>
      <c r="R64" s="265">
        <v>164</v>
      </c>
      <c r="S64" s="265">
        <v>542</v>
      </c>
      <c r="T64" s="265">
        <v>459</v>
      </c>
      <c r="U64" s="266">
        <v>789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2:31" ht="15.6" x14ac:dyDescent="0.3">
      <c r="B65" s="13"/>
      <c r="C65" s="263" t="s">
        <v>753</v>
      </c>
      <c r="D65" s="264" t="s">
        <v>802</v>
      </c>
      <c r="E65" s="265">
        <v>13.7</v>
      </c>
      <c r="F65" s="265">
        <v>6.3</v>
      </c>
      <c r="G65" s="265">
        <v>6.2</v>
      </c>
      <c r="H65" s="265">
        <v>5.3</v>
      </c>
      <c r="I65" s="265">
        <v>23.2</v>
      </c>
      <c r="J65" s="265">
        <v>16.100000000000001</v>
      </c>
      <c r="K65" s="265">
        <v>255</v>
      </c>
      <c r="L65" s="265">
        <v>264</v>
      </c>
      <c r="M65" s="265">
        <v>265</v>
      </c>
      <c r="N65" s="265">
        <v>266</v>
      </c>
      <c r="O65" s="265">
        <v>264</v>
      </c>
      <c r="P65" s="265">
        <v>264</v>
      </c>
      <c r="Q65" s="265">
        <v>86.3</v>
      </c>
      <c r="R65" s="265">
        <v>154</v>
      </c>
      <c r="S65" s="265">
        <v>551</v>
      </c>
      <c r="T65" s="265">
        <v>468</v>
      </c>
      <c r="U65" s="266">
        <v>798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2:31" ht="15.6" x14ac:dyDescent="0.3">
      <c r="B66" s="13"/>
      <c r="C66" s="263" t="s">
        <v>757</v>
      </c>
      <c r="D66" s="264" t="s">
        <v>776</v>
      </c>
      <c r="E66" s="265">
        <v>8.6</v>
      </c>
      <c r="F66" s="265">
        <v>9</v>
      </c>
      <c r="G66" s="265">
        <v>17.7</v>
      </c>
      <c r="H66" s="265">
        <v>8.6999999999999993</v>
      </c>
      <c r="I66" s="265">
        <v>25.4</v>
      </c>
      <c r="J66" s="265">
        <v>23</v>
      </c>
      <c r="K66" s="265">
        <v>245</v>
      </c>
      <c r="L66" s="265">
        <v>254</v>
      </c>
      <c r="M66" s="265">
        <v>254</v>
      </c>
      <c r="N66" s="265">
        <v>255</v>
      </c>
      <c r="O66" s="265">
        <v>254</v>
      </c>
      <c r="P66" s="265">
        <v>253</v>
      </c>
      <c r="Q66" s="265">
        <v>93.3</v>
      </c>
      <c r="R66" s="265">
        <v>161</v>
      </c>
      <c r="S66" s="265">
        <v>541</v>
      </c>
      <c r="T66" s="265">
        <v>458</v>
      </c>
      <c r="U66" s="266">
        <v>788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2:31" ht="15.6" x14ac:dyDescent="0.3">
      <c r="B67" s="13"/>
      <c r="C67" s="263" t="s">
        <v>760</v>
      </c>
      <c r="D67" s="264" t="s">
        <v>807</v>
      </c>
      <c r="E67" s="265">
        <v>11.9</v>
      </c>
      <c r="F67" s="265">
        <v>5.9</v>
      </c>
      <c r="G67" s="265">
        <v>8.9</v>
      </c>
      <c r="H67" s="265">
        <v>4.7</v>
      </c>
      <c r="I67" s="265">
        <v>20</v>
      </c>
      <c r="J67" s="265">
        <v>24.4</v>
      </c>
      <c r="K67" s="265">
        <v>254</v>
      </c>
      <c r="L67" s="265">
        <v>263</v>
      </c>
      <c r="M67" s="265">
        <v>264</v>
      </c>
      <c r="N67" s="265">
        <v>265</v>
      </c>
      <c r="O67" s="265">
        <v>263</v>
      </c>
      <c r="P67" s="265">
        <v>262</v>
      </c>
      <c r="Q67" s="265">
        <v>83.1</v>
      </c>
      <c r="R67" s="265">
        <v>151</v>
      </c>
      <c r="S67" s="265">
        <v>550</v>
      </c>
      <c r="T67" s="265">
        <v>467</v>
      </c>
      <c r="U67" s="266">
        <v>797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2:31" ht="15.6" x14ac:dyDescent="0.3">
      <c r="B68" s="13"/>
      <c r="C68" s="263" t="s">
        <v>763</v>
      </c>
      <c r="D68" s="264" t="s">
        <v>898</v>
      </c>
      <c r="E68" s="265">
        <v>12.5</v>
      </c>
      <c r="F68" s="265">
        <v>6.5</v>
      </c>
      <c r="G68" s="265">
        <v>9.5</v>
      </c>
      <c r="H68" s="265">
        <v>5.3</v>
      </c>
      <c r="I68" s="265">
        <v>20.399999999999999</v>
      </c>
      <c r="J68" s="265">
        <v>24.9</v>
      </c>
      <c r="K68" s="265">
        <v>254</v>
      </c>
      <c r="L68" s="265">
        <v>264</v>
      </c>
      <c r="M68" s="265">
        <v>264</v>
      </c>
      <c r="N68" s="265">
        <v>265</v>
      </c>
      <c r="O68" s="265">
        <v>263</v>
      </c>
      <c r="P68" s="265">
        <v>263</v>
      </c>
      <c r="Q68" s="265">
        <v>83.5</v>
      </c>
      <c r="R68" s="265">
        <v>152</v>
      </c>
      <c r="S68" s="265">
        <v>550</v>
      </c>
      <c r="T68" s="265">
        <v>467</v>
      </c>
      <c r="U68" s="266">
        <v>797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2:31" ht="15.6" x14ac:dyDescent="0.3">
      <c r="B69" s="13"/>
      <c r="C69" s="263" t="s">
        <v>767</v>
      </c>
      <c r="D69" s="264" t="s">
        <v>813</v>
      </c>
      <c r="E69" s="265">
        <v>10.4</v>
      </c>
      <c r="F69" s="265">
        <v>12.2</v>
      </c>
      <c r="G69" s="265">
        <v>21.8</v>
      </c>
      <c r="H69" s="265">
        <v>11.5</v>
      </c>
      <c r="I69" s="265">
        <v>14.1</v>
      </c>
      <c r="J69" s="265">
        <v>34.700000000000003</v>
      </c>
      <c r="K69" s="265">
        <v>256</v>
      </c>
      <c r="L69" s="265">
        <v>267</v>
      </c>
      <c r="M69" s="265">
        <v>267</v>
      </c>
      <c r="N69" s="265">
        <v>268</v>
      </c>
      <c r="O69" s="265">
        <v>265</v>
      </c>
      <c r="P69" s="265">
        <v>265</v>
      </c>
      <c r="Q69" s="265">
        <v>97.4</v>
      </c>
      <c r="R69" s="265">
        <v>165</v>
      </c>
      <c r="S69" s="265">
        <v>552</v>
      </c>
      <c r="T69" s="265">
        <v>469</v>
      </c>
      <c r="U69" s="266">
        <v>799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2:31" ht="15.6" x14ac:dyDescent="0.3">
      <c r="B70" s="13"/>
      <c r="C70" s="263" t="s">
        <v>770</v>
      </c>
      <c r="D70" s="264" t="s">
        <v>853</v>
      </c>
      <c r="E70" s="265">
        <v>3.9</v>
      </c>
      <c r="F70" s="265">
        <v>1.5</v>
      </c>
      <c r="G70" s="265">
        <v>1.4</v>
      </c>
      <c r="H70" s="265">
        <v>0.3</v>
      </c>
      <c r="I70" s="265">
        <v>8.1</v>
      </c>
      <c r="J70" s="265">
        <v>12.2</v>
      </c>
      <c r="K70" s="265">
        <v>243</v>
      </c>
      <c r="L70" s="265">
        <v>252</v>
      </c>
      <c r="M70" s="265">
        <v>253</v>
      </c>
      <c r="N70" s="265">
        <v>254</v>
      </c>
      <c r="O70" s="265">
        <v>252</v>
      </c>
      <c r="P70" s="265">
        <v>251</v>
      </c>
      <c r="Q70" s="265">
        <v>81.5</v>
      </c>
      <c r="R70" s="265">
        <v>150</v>
      </c>
      <c r="S70" s="265">
        <v>539</v>
      </c>
      <c r="T70" s="265">
        <v>456</v>
      </c>
      <c r="U70" s="266">
        <v>786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2:31" ht="15.6" x14ac:dyDescent="0.3">
      <c r="B71" s="13"/>
      <c r="C71" s="263" t="s">
        <v>773</v>
      </c>
      <c r="D71" s="264" t="s">
        <v>759</v>
      </c>
      <c r="E71" s="265">
        <v>5.8</v>
      </c>
      <c r="F71" s="265">
        <v>2.5</v>
      </c>
      <c r="G71" s="265">
        <v>2.4</v>
      </c>
      <c r="H71" s="265">
        <v>2.2999999999999998</v>
      </c>
      <c r="I71" s="265">
        <v>18</v>
      </c>
      <c r="J71" s="265">
        <v>14.4</v>
      </c>
      <c r="K71" s="265">
        <v>252</v>
      </c>
      <c r="L71" s="265">
        <v>261</v>
      </c>
      <c r="M71" s="265">
        <v>262</v>
      </c>
      <c r="N71" s="265">
        <v>263</v>
      </c>
      <c r="O71" s="265">
        <v>261</v>
      </c>
      <c r="P71" s="265">
        <v>260</v>
      </c>
      <c r="Q71" s="265">
        <v>81.099999999999994</v>
      </c>
      <c r="R71" s="265">
        <v>149</v>
      </c>
      <c r="S71" s="265">
        <v>548</v>
      </c>
      <c r="T71" s="265">
        <v>465</v>
      </c>
      <c r="U71" s="266">
        <v>795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2:31" ht="15.6" x14ac:dyDescent="0.3">
      <c r="B72" s="13"/>
      <c r="C72" s="263" t="s">
        <v>777</v>
      </c>
      <c r="D72" s="264" t="s">
        <v>756</v>
      </c>
      <c r="E72" s="265">
        <v>14</v>
      </c>
      <c r="F72" s="265">
        <v>11.8</v>
      </c>
      <c r="G72" s="265">
        <v>11</v>
      </c>
      <c r="H72" s="265">
        <v>11.6</v>
      </c>
      <c r="I72" s="265">
        <v>21.3</v>
      </c>
      <c r="J72" s="265">
        <v>25.7</v>
      </c>
      <c r="K72" s="265">
        <v>256</v>
      </c>
      <c r="L72" s="265">
        <v>264</v>
      </c>
      <c r="M72" s="265">
        <v>265</v>
      </c>
      <c r="N72" s="265">
        <v>266</v>
      </c>
      <c r="O72" s="265">
        <v>264</v>
      </c>
      <c r="P72" s="265">
        <v>264</v>
      </c>
      <c r="Q72" s="265">
        <v>84.4</v>
      </c>
      <c r="R72" s="265">
        <v>152</v>
      </c>
      <c r="S72" s="265">
        <v>551</v>
      </c>
      <c r="T72" s="265">
        <v>468</v>
      </c>
      <c r="U72" s="266">
        <v>798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2:31" ht="15.6" x14ac:dyDescent="0.3">
      <c r="B73" s="13"/>
      <c r="C73" s="263" t="s">
        <v>780</v>
      </c>
      <c r="D73" s="264" t="s">
        <v>769</v>
      </c>
      <c r="E73" s="265">
        <v>527</v>
      </c>
      <c r="F73" s="265">
        <v>525</v>
      </c>
      <c r="G73" s="265">
        <v>524</v>
      </c>
      <c r="H73" s="265">
        <v>517</v>
      </c>
      <c r="I73" s="265">
        <v>537</v>
      </c>
      <c r="J73" s="265">
        <v>535</v>
      </c>
      <c r="K73" s="265">
        <v>753</v>
      </c>
      <c r="L73" s="265">
        <v>758</v>
      </c>
      <c r="M73" s="265">
        <v>758</v>
      </c>
      <c r="N73" s="265">
        <v>759</v>
      </c>
      <c r="O73" s="265">
        <v>759</v>
      </c>
      <c r="P73" s="265">
        <v>765</v>
      </c>
      <c r="Q73" s="265">
        <v>599</v>
      </c>
      <c r="R73" s="265">
        <v>667</v>
      </c>
      <c r="S73" s="265">
        <v>1052</v>
      </c>
      <c r="T73" s="265">
        <v>740</v>
      </c>
      <c r="U73" s="266">
        <v>1299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2:31" ht="15.6" x14ac:dyDescent="0.3">
      <c r="B74" s="13"/>
      <c r="C74" s="263" t="s">
        <v>783</v>
      </c>
      <c r="D74" s="264" t="s">
        <v>792</v>
      </c>
      <c r="E74" s="265">
        <v>250</v>
      </c>
      <c r="F74" s="265">
        <v>253</v>
      </c>
      <c r="G74" s="265">
        <v>253</v>
      </c>
      <c r="H74" s="265">
        <v>253</v>
      </c>
      <c r="I74" s="265">
        <v>247</v>
      </c>
      <c r="J74" s="265">
        <v>244</v>
      </c>
      <c r="K74" s="265">
        <v>9.5</v>
      </c>
      <c r="L74" s="265">
        <v>2.2999999999999998</v>
      </c>
      <c r="M74" s="265">
        <v>2</v>
      </c>
      <c r="N74" s="265">
        <v>1.2</v>
      </c>
      <c r="O74" s="265">
        <v>2</v>
      </c>
      <c r="P74" s="265">
        <v>29.5</v>
      </c>
      <c r="Q74" s="265">
        <v>224</v>
      </c>
      <c r="R74" s="265">
        <v>235</v>
      </c>
      <c r="S74" s="265">
        <v>317</v>
      </c>
      <c r="T74" s="265">
        <v>207</v>
      </c>
      <c r="U74" s="266">
        <v>564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2:31" ht="15.6" x14ac:dyDescent="0.3">
      <c r="B75" s="13"/>
      <c r="C75" s="263" t="s">
        <v>786</v>
      </c>
      <c r="D75" s="264" t="s">
        <v>871</v>
      </c>
      <c r="E75" s="265">
        <v>260</v>
      </c>
      <c r="F75" s="265">
        <v>262</v>
      </c>
      <c r="G75" s="265">
        <v>262</v>
      </c>
      <c r="H75" s="265">
        <v>262</v>
      </c>
      <c r="I75" s="265">
        <v>256</v>
      </c>
      <c r="J75" s="265">
        <v>254</v>
      </c>
      <c r="K75" s="265">
        <v>19.399999999999999</v>
      </c>
      <c r="L75" s="265">
        <v>12.5</v>
      </c>
      <c r="M75" s="265">
        <v>12.4</v>
      </c>
      <c r="N75" s="265">
        <v>10.7</v>
      </c>
      <c r="O75" s="265">
        <v>11.6</v>
      </c>
      <c r="P75" s="265">
        <v>38.6</v>
      </c>
      <c r="Q75" s="265">
        <v>233</v>
      </c>
      <c r="R75" s="265">
        <v>244</v>
      </c>
      <c r="S75" s="265" t="e">
        <v>#VALUE!</v>
      </c>
      <c r="T75" s="265">
        <v>202</v>
      </c>
      <c r="U75" s="266">
        <v>573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2:31" ht="15.6" x14ac:dyDescent="0.3">
      <c r="B76" s="13"/>
      <c r="C76" s="263" t="s">
        <v>789</v>
      </c>
      <c r="D76" s="264" t="s">
        <v>893</v>
      </c>
      <c r="E76" s="265">
        <v>250</v>
      </c>
      <c r="F76" s="265">
        <v>253</v>
      </c>
      <c r="G76" s="265">
        <v>253</v>
      </c>
      <c r="H76" s="265">
        <v>253</v>
      </c>
      <c r="I76" s="265">
        <v>247</v>
      </c>
      <c r="J76" s="265">
        <v>244</v>
      </c>
      <c r="K76" s="265">
        <v>12.5</v>
      </c>
      <c r="L76" s="265">
        <v>16.7</v>
      </c>
      <c r="M76" s="265">
        <v>17.2</v>
      </c>
      <c r="N76" s="265">
        <v>18.2</v>
      </c>
      <c r="O76" s="265">
        <v>18.399999999999999</v>
      </c>
      <c r="P76" s="265">
        <v>29.4</v>
      </c>
      <c r="Q76" s="265">
        <v>224</v>
      </c>
      <c r="R76" s="265">
        <v>235</v>
      </c>
      <c r="S76" s="265">
        <v>317</v>
      </c>
      <c r="T76" s="265">
        <v>220</v>
      </c>
      <c r="U76" s="266">
        <v>564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2:31" ht="15.6" x14ac:dyDescent="0.3">
      <c r="B77" s="13"/>
      <c r="C77" s="263" t="s">
        <v>793</v>
      </c>
      <c r="D77" s="264" t="s">
        <v>782</v>
      </c>
      <c r="E77" s="265">
        <v>252</v>
      </c>
      <c r="F77" s="265">
        <v>254</v>
      </c>
      <c r="G77" s="265">
        <v>254</v>
      </c>
      <c r="H77" s="265">
        <v>254</v>
      </c>
      <c r="I77" s="265">
        <v>248</v>
      </c>
      <c r="J77" s="265">
        <v>246</v>
      </c>
      <c r="K77" s="265">
        <v>21.9</v>
      </c>
      <c r="L77" s="265">
        <v>31.1</v>
      </c>
      <c r="M77" s="265">
        <v>31.5</v>
      </c>
      <c r="N77" s="265">
        <v>32.6</v>
      </c>
      <c r="O77" s="265">
        <v>31</v>
      </c>
      <c r="P77" s="265">
        <v>3.8</v>
      </c>
      <c r="Q77" s="265">
        <v>225</v>
      </c>
      <c r="R77" s="265">
        <v>236</v>
      </c>
      <c r="S77" s="265">
        <v>293</v>
      </c>
      <c r="T77" s="265">
        <v>235</v>
      </c>
      <c r="U77" s="266">
        <v>540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2:31" ht="15.6" x14ac:dyDescent="0.3">
      <c r="B78" s="13"/>
      <c r="C78" s="263" t="s">
        <v>796</v>
      </c>
      <c r="D78" s="264" t="s">
        <v>766</v>
      </c>
      <c r="E78" s="265">
        <v>251</v>
      </c>
      <c r="F78" s="265">
        <v>253</v>
      </c>
      <c r="G78" s="265">
        <v>254</v>
      </c>
      <c r="H78" s="265">
        <v>253</v>
      </c>
      <c r="I78" s="265">
        <v>247</v>
      </c>
      <c r="J78" s="265">
        <v>245</v>
      </c>
      <c r="K78" s="265">
        <v>13.2</v>
      </c>
      <c r="L78" s="265">
        <v>17.5</v>
      </c>
      <c r="M78" s="265">
        <v>18</v>
      </c>
      <c r="N78" s="265">
        <v>19</v>
      </c>
      <c r="O78" s="265">
        <v>19.2</v>
      </c>
      <c r="P78" s="265">
        <v>30.1</v>
      </c>
      <c r="Q78" s="265">
        <v>225</v>
      </c>
      <c r="R78" s="265">
        <v>235</v>
      </c>
      <c r="S78" s="265">
        <v>318</v>
      </c>
      <c r="T78" s="265">
        <v>221</v>
      </c>
      <c r="U78" s="266">
        <v>565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2:31" ht="15.6" x14ac:dyDescent="0.3">
      <c r="B79" s="13"/>
      <c r="C79" s="263" t="s">
        <v>800</v>
      </c>
      <c r="D79" s="264" t="s">
        <v>875</v>
      </c>
      <c r="E79" s="265">
        <v>255</v>
      </c>
      <c r="F79" s="265">
        <v>257</v>
      </c>
      <c r="G79" s="265">
        <v>257</v>
      </c>
      <c r="H79" s="265">
        <v>257</v>
      </c>
      <c r="I79" s="265">
        <v>251</v>
      </c>
      <c r="J79" s="265">
        <v>249</v>
      </c>
      <c r="K79" s="265">
        <v>14.5</v>
      </c>
      <c r="L79" s="265">
        <v>3.8</v>
      </c>
      <c r="M79" s="265">
        <v>3.7</v>
      </c>
      <c r="N79" s="265">
        <v>4.8</v>
      </c>
      <c r="O79" s="265">
        <v>5.7</v>
      </c>
      <c r="P79" s="265">
        <v>33.799999999999997</v>
      </c>
      <c r="Q79" s="265">
        <v>228</v>
      </c>
      <c r="R79" s="265">
        <v>239</v>
      </c>
      <c r="S79" s="265">
        <v>321</v>
      </c>
      <c r="T79" s="265">
        <v>203</v>
      </c>
      <c r="U79" s="266">
        <v>568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2:31" ht="15.6" x14ac:dyDescent="0.3">
      <c r="B80" s="13"/>
      <c r="C80" s="263" t="s">
        <v>803</v>
      </c>
      <c r="D80" s="264" t="s">
        <v>833</v>
      </c>
      <c r="E80" s="265">
        <v>362</v>
      </c>
      <c r="F80" s="265">
        <v>364</v>
      </c>
      <c r="G80" s="265">
        <v>365</v>
      </c>
      <c r="H80" s="265">
        <v>365</v>
      </c>
      <c r="I80" s="265">
        <v>359</v>
      </c>
      <c r="J80" s="265">
        <v>356</v>
      </c>
      <c r="K80" s="265">
        <v>133</v>
      </c>
      <c r="L80" s="265">
        <v>142</v>
      </c>
      <c r="M80" s="265">
        <v>142</v>
      </c>
      <c r="N80" s="265">
        <v>143</v>
      </c>
      <c r="O80" s="265">
        <v>142</v>
      </c>
      <c r="P80" s="265">
        <v>116</v>
      </c>
      <c r="Q80" s="265">
        <v>336</v>
      </c>
      <c r="R80" s="265">
        <v>346</v>
      </c>
      <c r="S80" s="265">
        <v>176</v>
      </c>
      <c r="T80" s="265">
        <v>345</v>
      </c>
      <c r="U80" s="266">
        <v>423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2:31" ht="15.6" x14ac:dyDescent="0.3">
      <c r="B81" s="13"/>
      <c r="C81" s="263" t="s">
        <v>806</v>
      </c>
      <c r="D81" s="264" t="s">
        <v>888</v>
      </c>
      <c r="E81" s="265">
        <v>454</v>
      </c>
      <c r="F81" s="265">
        <v>457</v>
      </c>
      <c r="G81" s="265">
        <v>457</v>
      </c>
      <c r="H81" s="265">
        <v>457</v>
      </c>
      <c r="I81" s="265">
        <v>451</v>
      </c>
      <c r="J81" s="265">
        <v>448</v>
      </c>
      <c r="K81" s="265">
        <v>214</v>
      </c>
      <c r="L81" s="265">
        <v>207</v>
      </c>
      <c r="M81" s="265">
        <v>207</v>
      </c>
      <c r="N81" s="265">
        <v>208</v>
      </c>
      <c r="O81" s="265">
        <v>209</v>
      </c>
      <c r="P81" s="265">
        <v>234</v>
      </c>
      <c r="Q81" s="265">
        <v>428</v>
      </c>
      <c r="R81" s="265">
        <v>439</v>
      </c>
      <c r="S81" s="265">
        <v>521</v>
      </c>
      <c r="T81" s="265">
        <v>3.5</v>
      </c>
      <c r="U81" s="266">
        <v>768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2:31" ht="15.6" x14ac:dyDescent="0.3">
      <c r="B82" s="13"/>
      <c r="C82" s="263" t="s">
        <v>808</v>
      </c>
      <c r="D82" s="264" t="s">
        <v>762</v>
      </c>
      <c r="E82" s="265">
        <v>459</v>
      </c>
      <c r="F82" s="265">
        <v>462</v>
      </c>
      <c r="G82" s="265">
        <v>462</v>
      </c>
      <c r="H82" s="265">
        <v>462</v>
      </c>
      <c r="I82" s="265">
        <v>456</v>
      </c>
      <c r="J82" s="265">
        <v>453</v>
      </c>
      <c r="K82" s="265">
        <v>219</v>
      </c>
      <c r="L82" s="265">
        <v>212</v>
      </c>
      <c r="M82" s="265">
        <v>212</v>
      </c>
      <c r="N82" s="265">
        <v>213</v>
      </c>
      <c r="O82" s="265">
        <v>214</v>
      </c>
      <c r="P82" s="265">
        <v>238</v>
      </c>
      <c r="Q82" s="265">
        <v>433</v>
      </c>
      <c r="R82" s="265">
        <v>443</v>
      </c>
      <c r="S82" s="265">
        <v>526</v>
      </c>
      <c r="T82" s="265">
        <v>12.5</v>
      </c>
      <c r="U82" s="266">
        <v>773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2:31" ht="15.6" x14ac:dyDescent="0.3">
      <c r="B83" s="13"/>
      <c r="C83" s="263" t="s">
        <v>811</v>
      </c>
      <c r="D83" s="264" t="s">
        <v>884</v>
      </c>
      <c r="E83" s="265">
        <v>444</v>
      </c>
      <c r="F83" s="265">
        <v>446</v>
      </c>
      <c r="G83" s="265">
        <v>446</v>
      </c>
      <c r="H83" s="265">
        <v>447</v>
      </c>
      <c r="I83" s="265">
        <v>448</v>
      </c>
      <c r="J83" s="265">
        <v>446</v>
      </c>
      <c r="K83" s="265">
        <v>272</v>
      </c>
      <c r="L83" s="265">
        <v>265</v>
      </c>
      <c r="M83" s="265">
        <v>264</v>
      </c>
      <c r="N83" s="265">
        <v>266</v>
      </c>
      <c r="O83" s="265">
        <v>266</v>
      </c>
      <c r="P83" s="265">
        <v>291</v>
      </c>
      <c r="Q83" s="265">
        <v>453</v>
      </c>
      <c r="R83" s="265">
        <v>464</v>
      </c>
      <c r="S83" s="265">
        <v>578</v>
      </c>
      <c r="T83" s="265">
        <v>110</v>
      </c>
      <c r="U83" s="266">
        <v>825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2:31" ht="15.6" x14ac:dyDescent="0.3">
      <c r="B84" s="13"/>
      <c r="C84" s="263" t="s">
        <v>814</v>
      </c>
      <c r="D84" s="264" t="s">
        <v>897</v>
      </c>
      <c r="E84" s="265">
        <v>152</v>
      </c>
      <c r="F84" s="265">
        <v>150</v>
      </c>
      <c r="G84" s="265">
        <v>149</v>
      </c>
      <c r="H84" s="265">
        <v>150</v>
      </c>
      <c r="I84" s="265">
        <v>148</v>
      </c>
      <c r="J84" s="265">
        <v>152</v>
      </c>
      <c r="K84" s="265">
        <v>223</v>
      </c>
      <c r="L84" s="265">
        <v>232</v>
      </c>
      <c r="M84" s="265">
        <v>232</v>
      </c>
      <c r="N84" s="265">
        <v>233</v>
      </c>
      <c r="O84" s="265">
        <v>232</v>
      </c>
      <c r="P84" s="265">
        <v>231</v>
      </c>
      <c r="Q84" s="265">
        <v>88.6</v>
      </c>
      <c r="R84" s="265">
        <v>2.2000000000000002</v>
      </c>
      <c r="S84" s="265">
        <v>519</v>
      </c>
      <c r="T84" s="265">
        <v>436</v>
      </c>
      <c r="U84" s="266">
        <v>766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2:31" ht="15.6" x14ac:dyDescent="0.3">
      <c r="B85" s="13"/>
      <c r="C85" s="263" t="s">
        <v>817</v>
      </c>
      <c r="D85" s="264" t="s">
        <v>841</v>
      </c>
      <c r="E85" s="265">
        <v>7.6</v>
      </c>
      <c r="F85" s="265">
        <v>5.2</v>
      </c>
      <c r="G85" s="265">
        <v>5.0999999999999996</v>
      </c>
      <c r="H85" s="265">
        <v>4.3</v>
      </c>
      <c r="I85" s="265">
        <v>11.3</v>
      </c>
      <c r="J85" s="265">
        <v>15.4</v>
      </c>
      <c r="K85" s="265">
        <v>250</v>
      </c>
      <c r="L85" s="265">
        <v>260</v>
      </c>
      <c r="M85" s="265">
        <v>260</v>
      </c>
      <c r="N85" s="265">
        <v>261</v>
      </c>
      <c r="O85" s="265">
        <v>260</v>
      </c>
      <c r="P85" s="265">
        <v>259</v>
      </c>
      <c r="Q85" s="265">
        <v>88.7</v>
      </c>
      <c r="R85" s="265">
        <v>157</v>
      </c>
      <c r="S85" s="265">
        <v>546</v>
      </c>
      <c r="T85" s="265">
        <v>463</v>
      </c>
      <c r="U85" s="266">
        <v>793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2:31" ht="15.6" x14ac:dyDescent="0.3">
      <c r="B86" s="13"/>
      <c r="C86" s="263" t="s">
        <v>822</v>
      </c>
      <c r="D86" s="264" t="s">
        <v>816</v>
      </c>
      <c r="E86" s="265">
        <v>5.5</v>
      </c>
      <c r="F86" s="265">
        <v>7.8</v>
      </c>
      <c r="G86" s="265">
        <v>8.1</v>
      </c>
      <c r="H86" s="265">
        <v>7.8</v>
      </c>
      <c r="I86" s="265">
        <v>1.9</v>
      </c>
      <c r="J86" s="265">
        <v>6.4</v>
      </c>
      <c r="K86" s="265">
        <v>237</v>
      </c>
      <c r="L86" s="265">
        <v>246</v>
      </c>
      <c r="M86" s="265">
        <v>247</v>
      </c>
      <c r="N86" s="265">
        <v>248</v>
      </c>
      <c r="O86" s="265">
        <v>246</v>
      </c>
      <c r="P86" s="265">
        <v>246</v>
      </c>
      <c r="Q86" s="265">
        <v>78.599999999999994</v>
      </c>
      <c r="R86" s="265">
        <v>147</v>
      </c>
      <c r="S86" s="265">
        <v>533</v>
      </c>
      <c r="T86" s="265">
        <v>450</v>
      </c>
      <c r="U86" s="266">
        <v>780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2:31" ht="15.6" x14ac:dyDescent="0.3">
      <c r="B87" s="13"/>
      <c r="C87" s="263" t="s">
        <v>825</v>
      </c>
      <c r="D87" s="264" t="s">
        <v>845</v>
      </c>
      <c r="E87" s="265">
        <v>23.5</v>
      </c>
      <c r="F87" s="265">
        <v>25.8</v>
      </c>
      <c r="G87" s="265">
        <v>26.1</v>
      </c>
      <c r="H87" s="265">
        <v>26.4</v>
      </c>
      <c r="I87" s="265">
        <v>20.399999999999999</v>
      </c>
      <c r="J87" s="265">
        <v>24.5</v>
      </c>
      <c r="K87" s="265">
        <v>220</v>
      </c>
      <c r="L87" s="265">
        <v>229</v>
      </c>
      <c r="M87" s="265">
        <v>230</v>
      </c>
      <c r="N87" s="265">
        <v>231</v>
      </c>
      <c r="O87" s="265">
        <v>229</v>
      </c>
      <c r="P87" s="265">
        <v>228</v>
      </c>
      <c r="Q87" s="265">
        <v>82.7</v>
      </c>
      <c r="R87" s="265">
        <v>151</v>
      </c>
      <c r="S87" s="265">
        <v>516</v>
      </c>
      <c r="T87" s="265">
        <v>433</v>
      </c>
      <c r="U87" s="266">
        <v>763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2:31" ht="15.6" x14ac:dyDescent="0.3">
      <c r="B88" s="13"/>
      <c r="C88" s="263" t="s">
        <v>829</v>
      </c>
      <c r="D88" s="264" t="s">
        <v>861</v>
      </c>
      <c r="E88" s="265">
        <v>54.7</v>
      </c>
      <c r="F88" s="265">
        <v>57</v>
      </c>
      <c r="G88" s="265">
        <v>57.3</v>
      </c>
      <c r="H88" s="265">
        <v>57</v>
      </c>
      <c r="I88" s="265">
        <v>51.1</v>
      </c>
      <c r="J88" s="265">
        <v>48.7</v>
      </c>
      <c r="K88" s="265">
        <v>189</v>
      </c>
      <c r="L88" s="265">
        <v>198</v>
      </c>
      <c r="M88" s="265">
        <v>198</v>
      </c>
      <c r="N88" s="265">
        <v>199</v>
      </c>
      <c r="O88" s="265">
        <v>198</v>
      </c>
      <c r="P88" s="265">
        <v>197</v>
      </c>
      <c r="Q88" s="265">
        <v>36.4</v>
      </c>
      <c r="R88" s="265">
        <v>123</v>
      </c>
      <c r="S88" s="265">
        <v>485</v>
      </c>
      <c r="T88" s="265">
        <v>402</v>
      </c>
      <c r="U88" s="266">
        <v>732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2:31" ht="15.6" x14ac:dyDescent="0.3">
      <c r="B89" s="13"/>
      <c r="C89" s="263" t="s">
        <v>834</v>
      </c>
      <c r="D89" s="264" t="s">
        <v>795</v>
      </c>
      <c r="E89" s="265">
        <v>19.7</v>
      </c>
      <c r="F89" s="265">
        <v>18.3</v>
      </c>
      <c r="G89" s="265">
        <v>17.5</v>
      </c>
      <c r="H89" s="265">
        <v>18.100000000000001</v>
      </c>
      <c r="I89" s="265">
        <v>14.6</v>
      </c>
      <c r="J89" s="265">
        <v>19</v>
      </c>
      <c r="K89" s="265">
        <v>244</v>
      </c>
      <c r="L89" s="265">
        <v>253</v>
      </c>
      <c r="M89" s="265">
        <v>253</v>
      </c>
      <c r="N89" s="265">
        <v>254</v>
      </c>
      <c r="O89" s="265">
        <v>253</v>
      </c>
      <c r="P89" s="265">
        <v>252</v>
      </c>
      <c r="Q89" s="265">
        <v>73.3</v>
      </c>
      <c r="R89" s="265">
        <v>141</v>
      </c>
      <c r="S89" s="265">
        <v>540</v>
      </c>
      <c r="T89" s="265">
        <v>457</v>
      </c>
      <c r="U89" s="266">
        <v>787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2:31" ht="15.6" x14ac:dyDescent="0.3">
      <c r="B90" s="13"/>
      <c r="C90" s="267" t="s">
        <v>838</v>
      </c>
      <c r="D90" s="268" t="s">
        <v>750</v>
      </c>
      <c r="E90" s="269">
        <v>210</v>
      </c>
      <c r="F90" s="269">
        <v>208</v>
      </c>
      <c r="G90" s="269">
        <v>207</v>
      </c>
      <c r="H90" s="269">
        <v>201</v>
      </c>
      <c r="I90" s="269">
        <v>220</v>
      </c>
      <c r="J90" s="269">
        <v>218</v>
      </c>
      <c r="K90" s="269">
        <v>437</v>
      </c>
      <c r="L90" s="269">
        <v>441</v>
      </c>
      <c r="M90" s="269">
        <v>441</v>
      </c>
      <c r="N90" s="269">
        <v>443</v>
      </c>
      <c r="O90" s="269">
        <v>443</v>
      </c>
      <c r="P90" s="269">
        <v>448</v>
      </c>
      <c r="Q90" s="269">
        <v>283</v>
      </c>
      <c r="R90" s="269">
        <v>351</v>
      </c>
      <c r="S90" s="269">
        <v>736</v>
      </c>
      <c r="T90" s="269">
        <v>644</v>
      </c>
      <c r="U90" s="270">
        <v>983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2:31" ht="15.6" x14ac:dyDescent="0.3">
      <c r="B91" s="13"/>
      <c r="C91" s="267" t="s">
        <v>842</v>
      </c>
      <c r="D91" s="268" t="s">
        <v>739</v>
      </c>
      <c r="E91" s="269">
        <v>1.6</v>
      </c>
      <c r="F91" s="269">
        <v>1.3</v>
      </c>
      <c r="G91" s="269">
        <v>1.7</v>
      </c>
      <c r="H91" s="269">
        <v>1.6</v>
      </c>
      <c r="I91" s="269">
        <v>6.2</v>
      </c>
      <c r="J91" s="269">
        <v>10.199999999999999</v>
      </c>
      <c r="K91" s="269">
        <v>241</v>
      </c>
      <c r="L91" s="269">
        <v>250</v>
      </c>
      <c r="M91" s="269">
        <v>251</v>
      </c>
      <c r="N91" s="269">
        <v>252</v>
      </c>
      <c r="O91" s="269">
        <v>250</v>
      </c>
      <c r="P91" s="269">
        <v>249</v>
      </c>
      <c r="Q91" s="269">
        <v>82.4</v>
      </c>
      <c r="R91" s="269">
        <v>151</v>
      </c>
      <c r="S91" s="269">
        <v>537</v>
      </c>
      <c r="T91" s="269">
        <v>454</v>
      </c>
      <c r="U91" s="270">
        <v>784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2:31" ht="15.6" x14ac:dyDescent="0.3">
      <c r="B92" s="13"/>
      <c r="C92" s="267" t="s">
        <v>846</v>
      </c>
      <c r="D92" s="268" t="s">
        <v>716</v>
      </c>
      <c r="E92" s="269">
        <v>13.5</v>
      </c>
      <c r="F92" s="269">
        <v>6.1</v>
      </c>
      <c r="G92" s="269">
        <v>6</v>
      </c>
      <c r="H92" s="269">
        <v>5.3</v>
      </c>
      <c r="I92" s="269">
        <v>23</v>
      </c>
      <c r="J92" s="269">
        <v>15.8</v>
      </c>
      <c r="K92" s="269">
        <v>255</v>
      </c>
      <c r="L92" s="269">
        <v>264</v>
      </c>
      <c r="M92" s="269">
        <v>265</v>
      </c>
      <c r="N92" s="269">
        <v>266</v>
      </c>
      <c r="O92" s="269">
        <v>264</v>
      </c>
      <c r="P92" s="269">
        <v>263</v>
      </c>
      <c r="Q92" s="269">
        <v>86.1</v>
      </c>
      <c r="R92" s="269">
        <v>154</v>
      </c>
      <c r="S92" s="269">
        <v>551</v>
      </c>
      <c r="T92" s="269">
        <v>468</v>
      </c>
      <c r="U92" s="270">
        <v>798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2:31" ht="15.6" x14ac:dyDescent="0.3">
      <c r="B93" s="13"/>
      <c r="C93" s="267" t="s">
        <v>850</v>
      </c>
      <c r="D93" s="268" t="s">
        <v>713</v>
      </c>
      <c r="E93" s="269">
        <v>5.7</v>
      </c>
      <c r="F93" s="269">
        <v>2.2999999999999998</v>
      </c>
      <c r="G93" s="269">
        <v>2.2000000000000002</v>
      </c>
      <c r="H93" s="269">
        <v>1.6</v>
      </c>
      <c r="I93" s="269">
        <v>17.8</v>
      </c>
      <c r="J93" s="269">
        <v>13.4</v>
      </c>
      <c r="K93" s="269">
        <v>244</v>
      </c>
      <c r="L93" s="269">
        <v>253</v>
      </c>
      <c r="M93" s="269">
        <v>254</v>
      </c>
      <c r="N93" s="269">
        <v>255</v>
      </c>
      <c r="O93" s="269">
        <v>253</v>
      </c>
      <c r="P93" s="269">
        <v>253</v>
      </c>
      <c r="Q93" s="269">
        <v>80.900000000000006</v>
      </c>
      <c r="R93" s="269">
        <v>149</v>
      </c>
      <c r="S93" s="269">
        <v>540</v>
      </c>
      <c r="T93" s="269">
        <v>457</v>
      </c>
      <c r="U93" s="270">
        <v>787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2:31" ht="15.6" x14ac:dyDescent="0.3">
      <c r="B94" s="13"/>
      <c r="C94" s="267" t="s">
        <v>854</v>
      </c>
      <c r="D94" s="268" t="s">
        <v>723</v>
      </c>
      <c r="E94" s="269">
        <v>4.2</v>
      </c>
      <c r="F94" s="269">
        <v>2</v>
      </c>
      <c r="G94" s="269">
        <v>1.2</v>
      </c>
      <c r="H94" s="269">
        <v>1.8</v>
      </c>
      <c r="I94" s="269">
        <v>8.8000000000000007</v>
      </c>
      <c r="J94" s="269">
        <v>12.9</v>
      </c>
      <c r="K94" s="269">
        <v>244</v>
      </c>
      <c r="L94" s="269">
        <v>253</v>
      </c>
      <c r="M94" s="269">
        <v>253</v>
      </c>
      <c r="N94" s="269">
        <v>254</v>
      </c>
      <c r="O94" s="269">
        <v>253</v>
      </c>
      <c r="P94" s="269">
        <v>252</v>
      </c>
      <c r="Q94" s="269">
        <v>80.5</v>
      </c>
      <c r="R94" s="269">
        <v>149</v>
      </c>
      <c r="S94" s="269">
        <v>539</v>
      </c>
      <c r="T94" s="269">
        <v>457</v>
      </c>
      <c r="U94" s="270">
        <v>787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2:31" ht="15.6" x14ac:dyDescent="0.3">
      <c r="B95" s="13"/>
      <c r="C95" s="267" t="s">
        <v>858</v>
      </c>
      <c r="D95" s="268" t="s">
        <v>731</v>
      </c>
      <c r="E95" s="269">
        <v>6.4</v>
      </c>
      <c r="F95" s="269">
        <v>3.1</v>
      </c>
      <c r="G95" s="269">
        <v>3.2</v>
      </c>
      <c r="H95" s="269">
        <v>2.8</v>
      </c>
      <c r="I95" s="269">
        <v>9.6999999999999993</v>
      </c>
      <c r="J95" s="269">
        <v>13.8</v>
      </c>
      <c r="K95" s="269">
        <v>245</v>
      </c>
      <c r="L95" s="269">
        <v>254</v>
      </c>
      <c r="M95" s="269">
        <v>254</v>
      </c>
      <c r="N95" s="269">
        <v>255</v>
      </c>
      <c r="O95" s="269">
        <v>254</v>
      </c>
      <c r="P95" s="269">
        <v>253</v>
      </c>
      <c r="Q95" s="269">
        <v>82.9</v>
      </c>
      <c r="R95" s="269">
        <v>151</v>
      </c>
      <c r="S95" s="269">
        <v>540</v>
      </c>
      <c r="T95" s="269">
        <v>458</v>
      </c>
      <c r="U95" s="270">
        <v>787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2:31" ht="15.6" x14ac:dyDescent="0.3">
      <c r="B96" s="13"/>
      <c r="C96" s="267" t="s">
        <v>862</v>
      </c>
      <c r="D96" s="268" t="s">
        <v>719</v>
      </c>
      <c r="E96" s="269">
        <v>4.2</v>
      </c>
      <c r="F96" s="269">
        <v>2</v>
      </c>
      <c r="G96" s="269">
        <v>1.2</v>
      </c>
      <c r="H96" s="269">
        <v>1.8</v>
      </c>
      <c r="I96" s="269">
        <v>8.8000000000000007</v>
      </c>
      <c r="J96" s="269">
        <v>12.9</v>
      </c>
      <c r="K96" s="269">
        <v>244</v>
      </c>
      <c r="L96" s="269">
        <v>253</v>
      </c>
      <c r="M96" s="269">
        <v>253</v>
      </c>
      <c r="N96" s="269">
        <v>254</v>
      </c>
      <c r="O96" s="269">
        <v>253</v>
      </c>
      <c r="P96" s="269">
        <v>252</v>
      </c>
      <c r="Q96" s="269">
        <v>80.400000000000006</v>
      </c>
      <c r="R96" s="269">
        <v>149</v>
      </c>
      <c r="S96" s="269">
        <v>539</v>
      </c>
      <c r="T96" s="269">
        <v>457</v>
      </c>
      <c r="U96" s="270">
        <v>786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2:31" ht="15.6" x14ac:dyDescent="0.3">
      <c r="B97" s="13"/>
      <c r="C97" s="267" t="s">
        <v>867</v>
      </c>
      <c r="D97" s="268" t="s">
        <v>746</v>
      </c>
      <c r="E97" s="269">
        <v>635</v>
      </c>
      <c r="F97" s="269">
        <v>632</v>
      </c>
      <c r="G97" s="269">
        <v>632</v>
      </c>
      <c r="H97" s="269">
        <v>625</v>
      </c>
      <c r="I97" s="269">
        <v>645</v>
      </c>
      <c r="J97" s="269">
        <v>643</v>
      </c>
      <c r="K97" s="269">
        <v>861</v>
      </c>
      <c r="L97" s="269">
        <v>866</v>
      </c>
      <c r="M97" s="269">
        <v>866</v>
      </c>
      <c r="N97" s="269">
        <v>867</v>
      </c>
      <c r="O97" s="269">
        <v>867</v>
      </c>
      <c r="P97" s="269">
        <v>873</v>
      </c>
      <c r="Q97" s="269">
        <v>707</v>
      </c>
      <c r="R97" s="269">
        <v>775</v>
      </c>
      <c r="S97" s="269">
        <v>1160</v>
      </c>
      <c r="T97" s="269">
        <v>825</v>
      </c>
      <c r="U97" s="270">
        <v>1407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2:31" ht="15.6" x14ac:dyDescent="0.3">
      <c r="B98" s="13"/>
      <c r="C98" s="267" t="s">
        <v>872</v>
      </c>
      <c r="D98" s="268" t="s">
        <v>727</v>
      </c>
      <c r="E98" s="269">
        <v>243</v>
      </c>
      <c r="F98" s="269">
        <v>245</v>
      </c>
      <c r="G98" s="269">
        <v>246</v>
      </c>
      <c r="H98" s="269">
        <v>245</v>
      </c>
      <c r="I98" s="269">
        <v>239</v>
      </c>
      <c r="J98" s="269">
        <v>237</v>
      </c>
      <c r="K98" s="269">
        <v>3.8</v>
      </c>
      <c r="L98" s="269">
        <v>5.5</v>
      </c>
      <c r="M98" s="269">
        <v>5.9</v>
      </c>
      <c r="N98" s="269">
        <v>5.7</v>
      </c>
      <c r="O98" s="269">
        <v>5.5</v>
      </c>
      <c r="P98" s="269">
        <v>22.2</v>
      </c>
      <c r="Q98" s="269">
        <v>217</v>
      </c>
      <c r="R98" s="269">
        <v>227</v>
      </c>
      <c r="S98" s="269">
        <v>310</v>
      </c>
      <c r="T98" s="269">
        <v>211</v>
      </c>
      <c r="U98" s="270">
        <v>557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2:31" ht="15.6" x14ac:dyDescent="0.3">
      <c r="B99" s="13"/>
      <c r="C99" s="267" t="s">
        <v>876</v>
      </c>
      <c r="D99" s="268" t="s">
        <v>735</v>
      </c>
      <c r="E99" s="269">
        <v>454</v>
      </c>
      <c r="F99" s="269">
        <v>456</v>
      </c>
      <c r="G99" s="269">
        <v>457</v>
      </c>
      <c r="H99" s="269">
        <v>456</v>
      </c>
      <c r="I99" s="269">
        <v>450</v>
      </c>
      <c r="J99" s="269">
        <v>448</v>
      </c>
      <c r="K99" s="269">
        <v>214</v>
      </c>
      <c r="L99" s="269">
        <v>207</v>
      </c>
      <c r="M99" s="269">
        <v>207</v>
      </c>
      <c r="N99" s="269">
        <v>208</v>
      </c>
      <c r="O99" s="269">
        <v>209</v>
      </c>
      <c r="P99" s="269">
        <v>233</v>
      </c>
      <c r="Q99" s="269">
        <v>428</v>
      </c>
      <c r="R99" s="269">
        <v>438</v>
      </c>
      <c r="S99" s="269">
        <v>520</v>
      </c>
      <c r="T99" s="269">
        <v>3.4</v>
      </c>
      <c r="U99" s="270">
        <v>767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2:31" ht="15.6" x14ac:dyDescent="0.3">
      <c r="B100" s="13"/>
      <c r="C100" s="267" t="s">
        <v>880</v>
      </c>
      <c r="D100" s="268" t="s">
        <v>710</v>
      </c>
      <c r="E100" s="269">
        <v>3.9</v>
      </c>
      <c r="F100" s="269">
        <v>6.7</v>
      </c>
      <c r="G100" s="269">
        <v>6.9</v>
      </c>
      <c r="H100" s="269">
        <v>5.8</v>
      </c>
      <c r="I100" s="269">
        <v>8.4</v>
      </c>
      <c r="J100" s="269">
        <v>15.5</v>
      </c>
      <c r="K100" s="269">
        <v>237</v>
      </c>
      <c r="L100" s="269">
        <v>246</v>
      </c>
      <c r="M100" s="269">
        <v>247</v>
      </c>
      <c r="N100" s="269">
        <v>248</v>
      </c>
      <c r="O100" s="269">
        <v>246</v>
      </c>
      <c r="P100" s="269">
        <v>246</v>
      </c>
      <c r="Q100" s="269">
        <v>87.6</v>
      </c>
      <c r="R100" s="269">
        <v>156</v>
      </c>
      <c r="S100" s="269">
        <v>533</v>
      </c>
      <c r="T100" s="269">
        <v>450</v>
      </c>
      <c r="U100" s="270">
        <v>780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2:31" ht="15.6" x14ac:dyDescent="0.3">
      <c r="B101" s="13"/>
      <c r="C101" s="267" t="s">
        <v>885</v>
      </c>
      <c r="D101" s="268" t="s">
        <v>742</v>
      </c>
      <c r="E101" s="269">
        <v>536</v>
      </c>
      <c r="F101" s="269">
        <v>539</v>
      </c>
      <c r="G101" s="269">
        <v>539</v>
      </c>
      <c r="H101" s="269">
        <v>539</v>
      </c>
      <c r="I101" s="269">
        <v>533</v>
      </c>
      <c r="J101" s="269">
        <v>530</v>
      </c>
      <c r="K101" s="269">
        <v>307</v>
      </c>
      <c r="L101" s="269">
        <v>316</v>
      </c>
      <c r="M101" s="269">
        <v>316</v>
      </c>
      <c r="N101" s="269">
        <v>317</v>
      </c>
      <c r="O101" s="269">
        <v>316</v>
      </c>
      <c r="P101" s="269">
        <v>290</v>
      </c>
      <c r="Q101" s="269">
        <v>510</v>
      </c>
      <c r="R101" s="269">
        <v>521</v>
      </c>
      <c r="S101" s="269">
        <v>1.5</v>
      </c>
      <c r="T101" s="269">
        <v>520</v>
      </c>
      <c r="U101" s="270">
        <v>249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2:31" ht="15.6" x14ac:dyDescent="0.3">
      <c r="B102" s="13"/>
      <c r="C102" s="271" t="s">
        <v>889</v>
      </c>
      <c r="D102" s="272" t="s">
        <v>900</v>
      </c>
      <c r="E102" s="273">
        <v>946</v>
      </c>
      <c r="F102" s="273">
        <v>948</v>
      </c>
      <c r="G102" s="273">
        <v>948</v>
      </c>
      <c r="H102" s="273">
        <v>948</v>
      </c>
      <c r="I102" s="273">
        <v>942</v>
      </c>
      <c r="J102" s="273">
        <v>940</v>
      </c>
      <c r="K102" s="273">
        <v>716</v>
      </c>
      <c r="L102" s="273">
        <v>725</v>
      </c>
      <c r="M102" s="273">
        <v>726</v>
      </c>
      <c r="N102" s="273">
        <v>727</v>
      </c>
      <c r="O102" s="273">
        <v>725</v>
      </c>
      <c r="P102" s="273">
        <v>699</v>
      </c>
      <c r="Q102" s="273">
        <v>919</v>
      </c>
      <c r="R102" s="273">
        <v>930</v>
      </c>
      <c r="S102" s="273">
        <v>412</v>
      </c>
      <c r="T102" s="273">
        <v>929</v>
      </c>
      <c r="U102" s="274">
        <v>164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2:31" ht="15.6" x14ac:dyDescent="0.3">
      <c r="B103" s="13"/>
      <c r="C103" s="275" t="s">
        <v>894</v>
      </c>
      <c r="D103" s="276" t="s">
        <v>901</v>
      </c>
      <c r="E103" s="277">
        <v>5.5</v>
      </c>
      <c r="F103" s="277">
        <v>2.2000000000000002</v>
      </c>
      <c r="G103" s="277">
        <v>2.2999999999999998</v>
      </c>
      <c r="H103" s="277">
        <v>2.1</v>
      </c>
      <c r="I103" s="277">
        <v>9.1</v>
      </c>
      <c r="J103" s="277">
        <v>13.1</v>
      </c>
      <c r="K103" s="277">
        <v>244</v>
      </c>
      <c r="L103" s="277">
        <v>253</v>
      </c>
      <c r="M103" s="277">
        <v>254</v>
      </c>
      <c r="N103" s="277">
        <v>255</v>
      </c>
      <c r="O103" s="277">
        <v>253</v>
      </c>
      <c r="P103" s="277">
        <v>252</v>
      </c>
      <c r="Q103" s="277">
        <v>81.8</v>
      </c>
      <c r="R103" s="277">
        <v>150</v>
      </c>
      <c r="S103" s="277">
        <v>540</v>
      </c>
      <c r="T103" s="277">
        <v>457</v>
      </c>
      <c r="U103" s="278">
        <v>787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2:31" ht="15.6" x14ac:dyDescent="0.3">
      <c r="B104" s="13"/>
      <c r="C104" s="358" t="s">
        <v>939</v>
      </c>
      <c r="D104" s="360" t="s">
        <v>53</v>
      </c>
      <c r="E104" s="362">
        <v>0</v>
      </c>
      <c r="F104" s="357">
        <v>2.9</v>
      </c>
      <c r="G104" s="357">
        <v>2.9</v>
      </c>
      <c r="H104" s="357">
        <v>2.9</v>
      </c>
      <c r="I104" s="357">
        <v>5.7</v>
      </c>
      <c r="J104" s="357">
        <v>9.4</v>
      </c>
      <c r="K104" s="357">
        <v>240</v>
      </c>
      <c r="L104" s="357">
        <v>249</v>
      </c>
      <c r="M104" s="357">
        <v>250</v>
      </c>
      <c r="N104" s="357">
        <v>248</v>
      </c>
      <c r="O104" s="357">
        <v>247</v>
      </c>
      <c r="P104" s="357">
        <v>249</v>
      </c>
      <c r="Q104" s="357">
        <v>84.1</v>
      </c>
      <c r="R104" s="357">
        <v>149</v>
      </c>
      <c r="S104" s="357">
        <v>535</v>
      </c>
      <c r="T104" s="357">
        <v>453</v>
      </c>
      <c r="U104" s="357">
        <v>782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2:31" ht="15.6" x14ac:dyDescent="0.3">
      <c r="B105" s="13"/>
      <c r="C105" s="358" t="s">
        <v>940</v>
      </c>
      <c r="D105" s="359" t="s">
        <v>911</v>
      </c>
      <c r="E105" s="362">
        <v>3</v>
      </c>
      <c r="F105" s="357">
        <v>0</v>
      </c>
      <c r="G105" s="357">
        <v>77</v>
      </c>
      <c r="H105" s="357">
        <v>1.2</v>
      </c>
      <c r="I105" s="357">
        <v>7.9</v>
      </c>
      <c r="J105" s="357">
        <v>11.6</v>
      </c>
      <c r="K105" s="357">
        <v>242</v>
      </c>
      <c r="L105" s="357">
        <v>252</v>
      </c>
      <c r="M105" s="357">
        <v>252</v>
      </c>
      <c r="N105" s="357">
        <v>250</v>
      </c>
      <c r="O105" s="357">
        <v>249</v>
      </c>
      <c r="P105" s="357">
        <v>251</v>
      </c>
      <c r="Q105" s="357">
        <v>81.400000000000006</v>
      </c>
      <c r="R105" s="357">
        <v>146</v>
      </c>
      <c r="S105" s="357">
        <v>537</v>
      </c>
      <c r="T105" s="357">
        <v>455</v>
      </c>
      <c r="U105" s="357">
        <v>784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2:31" ht="15.6" x14ac:dyDescent="0.3">
      <c r="B106" s="13"/>
      <c r="C106" s="358" t="s">
        <v>941</v>
      </c>
      <c r="D106" s="360" t="s">
        <v>942</v>
      </c>
      <c r="E106" s="362">
        <v>3.1</v>
      </c>
      <c r="F106" s="357">
        <v>0.7</v>
      </c>
      <c r="G106" s="357">
        <v>0</v>
      </c>
      <c r="H106" s="357">
        <v>1</v>
      </c>
      <c r="I106" s="357">
        <v>7.9</v>
      </c>
      <c r="J106" s="357">
        <v>11.6</v>
      </c>
      <c r="K106" s="357">
        <v>243</v>
      </c>
      <c r="L106" s="357">
        <v>252</v>
      </c>
      <c r="M106" s="357">
        <v>252</v>
      </c>
      <c r="N106" s="357">
        <v>250</v>
      </c>
      <c r="O106" s="357">
        <v>249</v>
      </c>
      <c r="P106" s="357">
        <v>251</v>
      </c>
      <c r="Q106" s="357">
        <v>81.099999999999994</v>
      </c>
      <c r="R106" s="357">
        <v>146</v>
      </c>
      <c r="S106" s="357">
        <v>537</v>
      </c>
      <c r="T106" s="357">
        <v>455</v>
      </c>
      <c r="U106" s="357">
        <v>784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2:31" ht="15.6" x14ac:dyDescent="0.3">
      <c r="B107" s="13"/>
      <c r="C107" s="358" t="s">
        <v>943</v>
      </c>
      <c r="D107" s="360" t="s">
        <v>944</v>
      </c>
      <c r="E107" s="362">
        <v>3.8</v>
      </c>
      <c r="F107" s="357">
        <v>1.4</v>
      </c>
      <c r="G107" s="357">
        <v>1.5</v>
      </c>
      <c r="H107" s="357">
        <v>0</v>
      </c>
      <c r="I107" s="357">
        <v>8</v>
      </c>
      <c r="J107" s="357">
        <v>11.8</v>
      </c>
      <c r="K107" s="357">
        <v>243</v>
      </c>
      <c r="L107" s="357">
        <v>252</v>
      </c>
      <c r="M107" s="357">
        <v>252</v>
      </c>
      <c r="N107" s="357">
        <v>250</v>
      </c>
      <c r="O107" s="357">
        <v>249</v>
      </c>
      <c r="P107" s="357">
        <v>251</v>
      </c>
      <c r="Q107" s="357">
        <v>81.900000000000006</v>
      </c>
      <c r="R107" s="357">
        <v>147</v>
      </c>
      <c r="S107" s="357">
        <v>537</v>
      </c>
      <c r="T107" s="357">
        <v>455</v>
      </c>
      <c r="U107" s="357">
        <v>784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2:31" ht="15.6" x14ac:dyDescent="0.3">
      <c r="B108" s="13"/>
      <c r="C108" s="358" t="s">
        <v>945</v>
      </c>
      <c r="D108" s="360" t="s">
        <v>946</v>
      </c>
      <c r="E108" s="362">
        <v>5.4</v>
      </c>
      <c r="F108" s="357">
        <v>7.7</v>
      </c>
      <c r="G108" s="357">
        <v>7.7</v>
      </c>
      <c r="H108" s="357">
        <v>8.1999999999999993</v>
      </c>
      <c r="I108" s="357">
        <v>0</v>
      </c>
      <c r="J108" s="357">
        <v>4.7</v>
      </c>
      <c r="K108" s="357">
        <v>236</v>
      </c>
      <c r="L108" s="357">
        <v>245</v>
      </c>
      <c r="M108" s="357">
        <v>245</v>
      </c>
      <c r="N108" s="357">
        <v>243</v>
      </c>
      <c r="O108" s="357">
        <v>242</v>
      </c>
      <c r="P108" s="357">
        <v>244</v>
      </c>
      <c r="Q108" s="357">
        <v>82.3</v>
      </c>
      <c r="R108" s="357">
        <v>147</v>
      </c>
      <c r="S108" s="357">
        <v>530</v>
      </c>
      <c r="T108" s="357">
        <v>448</v>
      </c>
      <c r="U108" s="357">
        <v>777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2:31" ht="15.6" x14ac:dyDescent="0.3">
      <c r="B109" s="13"/>
      <c r="C109" s="358" t="s">
        <v>947</v>
      </c>
      <c r="D109" s="360" t="s">
        <v>948</v>
      </c>
      <c r="E109" s="362">
        <v>8.6</v>
      </c>
      <c r="F109" s="357">
        <v>10.9</v>
      </c>
      <c r="G109" s="357">
        <v>10.9</v>
      </c>
      <c r="H109" s="357">
        <v>11.4</v>
      </c>
      <c r="I109" s="357">
        <v>4.9000000000000004</v>
      </c>
      <c r="J109" s="357">
        <v>0</v>
      </c>
      <c r="K109" s="357">
        <v>233</v>
      </c>
      <c r="L109" s="357">
        <v>242</v>
      </c>
      <c r="M109" s="357">
        <v>242</v>
      </c>
      <c r="N109" s="357">
        <v>241</v>
      </c>
      <c r="O109" s="357">
        <v>240</v>
      </c>
      <c r="P109" s="357">
        <v>241</v>
      </c>
      <c r="Q109" s="357">
        <v>83.4</v>
      </c>
      <c r="R109" s="357">
        <v>148</v>
      </c>
      <c r="S109" s="357">
        <v>528</v>
      </c>
      <c r="T109" s="357">
        <v>445</v>
      </c>
      <c r="U109" s="357">
        <v>774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2:31" ht="15.6" x14ac:dyDescent="0.3">
      <c r="B110" s="13"/>
      <c r="C110" s="358" t="s">
        <v>949</v>
      </c>
      <c r="D110" s="360" t="s">
        <v>950</v>
      </c>
      <c r="E110" s="362">
        <v>241</v>
      </c>
      <c r="F110" s="357">
        <v>243</v>
      </c>
      <c r="G110" s="357">
        <v>243</v>
      </c>
      <c r="H110" s="357">
        <v>244</v>
      </c>
      <c r="I110" s="357">
        <v>237</v>
      </c>
      <c r="J110" s="357">
        <v>235</v>
      </c>
      <c r="K110" s="357">
        <v>0</v>
      </c>
      <c r="L110" s="357">
        <v>9</v>
      </c>
      <c r="M110" s="357">
        <v>9.5</v>
      </c>
      <c r="N110" s="357">
        <v>7.9</v>
      </c>
      <c r="O110" s="357">
        <v>6.8</v>
      </c>
      <c r="P110" s="357">
        <v>19.8</v>
      </c>
      <c r="Q110" s="357">
        <v>214</v>
      </c>
      <c r="R110" s="357">
        <v>220</v>
      </c>
      <c r="S110" s="357">
        <v>306</v>
      </c>
      <c r="T110" s="357">
        <v>211</v>
      </c>
      <c r="U110" s="357">
        <v>553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2:31" ht="15.6" x14ac:dyDescent="0.3">
      <c r="B111" s="13"/>
      <c r="C111" s="358" t="s">
        <v>951</v>
      </c>
      <c r="D111" s="360" t="s">
        <v>902</v>
      </c>
      <c r="E111" s="362">
        <v>250</v>
      </c>
      <c r="F111" s="357">
        <v>252</v>
      </c>
      <c r="G111" s="357">
        <v>252</v>
      </c>
      <c r="H111" s="357">
        <v>253</v>
      </c>
      <c r="I111" s="357">
        <v>246</v>
      </c>
      <c r="J111" s="357">
        <v>244</v>
      </c>
      <c r="K111" s="357">
        <v>12.1</v>
      </c>
      <c r="L111" s="357">
        <v>0</v>
      </c>
      <c r="M111" s="357">
        <v>0.5</v>
      </c>
      <c r="N111" s="357">
        <v>1.6</v>
      </c>
      <c r="O111" s="357">
        <v>2.2000000000000002</v>
      </c>
      <c r="P111" s="357">
        <v>29.1</v>
      </c>
      <c r="Q111" s="357">
        <v>224</v>
      </c>
      <c r="R111" s="357">
        <v>229</v>
      </c>
      <c r="S111" s="357">
        <v>315</v>
      </c>
      <c r="T111" s="357">
        <v>205</v>
      </c>
      <c r="U111" s="357">
        <v>562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2:31" ht="15.6" x14ac:dyDescent="0.3">
      <c r="B112" s="13"/>
      <c r="C112" s="358" t="s">
        <v>952</v>
      </c>
      <c r="D112" s="360" t="s">
        <v>953</v>
      </c>
      <c r="E112" s="362">
        <v>257</v>
      </c>
      <c r="F112" s="357">
        <v>260</v>
      </c>
      <c r="G112" s="357">
        <v>260</v>
      </c>
      <c r="H112" s="357">
        <v>260</v>
      </c>
      <c r="I112" s="357">
        <v>254</v>
      </c>
      <c r="J112" s="357">
        <v>251</v>
      </c>
      <c r="K112" s="357">
        <v>16.5</v>
      </c>
      <c r="L112" s="357">
        <v>0.6</v>
      </c>
      <c r="M112" s="357">
        <v>0</v>
      </c>
      <c r="N112" s="357">
        <v>1.7</v>
      </c>
      <c r="O112" s="357">
        <v>2.2999999999999998</v>
      </c>
      <c r="P112" s="357">
        <v>36.4</v>
      </c>
      <c r="Q112" s="357">
        <v>231</v>
      </c>
      <c r="R112" s="357">
        <v>237</v>
      </c>
      <c r="S112" s="357">
        <v>323</v>
      </c>
      <c r="T112" s="357">
        <v>205</v>
      </c>
      <c r="U112" s="357">
        <v>570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2:31" ht="15.6" x14ac:dyDescent="0.3">
      <c r="B113" s="13"/>
      <c r="C113" s="358" t="s">
        <v>954</v>
      </c>
      <c r="D113" s="360" t="s">
        <v>955</v>
      </c>
      <c r="E113" s="362">
        <v>249</v>
      </c>
      <c r="F113" s="357">
        <v>252</v>
      </c>
      <c r="G113" s="357">
        <v>252</v>
      </c>
      <c r="H113" s="357">
        <v>252</v>
      </c>
      <c r="I113" s="357">
        <v>246</v>
      </c>
      <c r="J113" s="357">
        <v>243</v>
      </c>
      <c r="K113" s="357">
        <v>8.8000000000000007</v>
      </c>
      <c r="L113" s="357">
        <v>2</v>
      </c>
      <c r="M113" s="357">
        <v>1.5</v>
      </c>
      <c r="N113" s="357">
        <v>0</v>
      </c>
      <c r="O113" s="357">
        <v>0.9</v>
      </c>
      <c r="P113" s="357">
        <v>28.5</v>
      </c>
      <c r="Q113" s="357">
        <v>223</v>
      </c>
      <c r="R113" s="357">
        <v>229</v>
      </c>
      <c r="S113" s="357">
        <v>315</v>
      </c>
      <c r="T113" s="357">
        <v>207</v>
      </c>
      <c r="U113" s="357">
        <v>562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2:31" ht="15.6" x14ac:dyDescent="0.3">
      <c r="B114" s="13"/>
      <c r="C114" s="358" t="s">
        <v>956</v>
      </c>
      <c r="D114" s="360" t="s">
        <v>957</v>
      </c>
      <c r="E114" s="362">
        <v>249</v>
      </c>
      <c r="F114" s="357">
        <v>251</v>
      </c>
      <c r="G114" s="357">
        <v>251</v>
      </c>
      <c r="H114" s="357">
        <v>251</v>
      </c>
      <c r="I114" s="357">
        <v>245</v>
      </c>
      <c r="J114" s="357">
        <v>243</v>
      </c>
      <c r="K114" s="357">
        <v>8.1</v>
      </c>
      <c r="L114" s="357">
        <v>1.9</v>
      </c>
      <c r="M114" s="357">
        <v>2</v>
      </c>
      <c r="N114" s="357">
        <v>1.1000000000000001</v>
      </c>
      <c r="O114" s="357">
        <v>0</v>
      </c>
      <c r="P114" s="357">
        <v>27.8</v>
      </c>
      <c r="Q114" s="357">
        <v>222</v>
      </c>
      <c r="R114" s="357">
        <v>228</v>
      </c>
      <c r="S114" s="357">
        <v>314</v>
      </c>
      <c r="T114" s="357">
        <v>207</v>
      </c>
      <c r="U114" s="357">
        <v>561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2:31" ht="15.6" x14ac:dyDescent="0.3">
      <c r="B115" s="13"/>
      <c r="C115" s="358" t="s">
        <v>958</v>
      </c>
      <c r="D115" s="360" t="s">
        <v>959</v>
      </c>
      <c r="E115" s="362">
        <v>248</v>
      </c>
      <c r="F115" s="357">
        <v>250</v>
      </c>
      <c r="G115" s="357">
        <v>250</v>
      </c>
      <c r="H115" s="357">
        <v>251</v>
      </c>
      <c r="I115" s="357">
        <v>244</v>
      </c>
      <c r="J115" s="357">
        <v>242</v>
      </c>
      <c r="K115" s="357">
        <v>18</v>
      </c>
      <c r="L115" s="357">
        <v>27.2</v>
      </c>
      <c r="M115" s="357">
        <v>27.6</v>
      </c>
      <c r="N115" s="357">
        <v>25.9</v>
      </c>
      <c r="O115" s="357">
        <v>24.8</v>
      </c>
      <c r="P115" s="357">
        <v>0</v>
      </c>
      <c r="Q115" s="357">
        <v>221</v>
      </c>
      <c r="R115" s="357">
        <v>227</v>
      </c>
      <c r="S115" s="357">
        <v>290</v>
      </c>
      <c r="T115" s="357">
        <v>231</v>
      </c>
      <c r="U115" s="357">
        <v>537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2:31" ht="15.6" x14ac:dyDescent="0.3">
      <c r="B116" s="13"/>
      <c r="C116" s="358" t="s">
        <v>960</v>
      </c>
      <c r="D116" s="361" t="s">
        <v>961</v>
      </c>
      <c r="E116" s="362">
        <v>83.3</v>
      </c>
      <c r="F116" s="357">
        <v>81</v>
      </c>
      <c r="G116" s="357">
        <v>80.2</v>
      </c>
      <c r="H116" s="357">
        <v>80.8</v>
      </c>
      <c r="I116" s="357">
        <v>78.3</v>
      </c>
      <c r="J116" s="357">
        <v>83</v>
      </c>
      <c r="K116" s="357">
        <v>214</v>
      </c>
      <c r="L116" s="357">
        <v>223</v>
      </c>
      <c r="M116" s="357">
        <v>223</v>
      </c>
      <c r="N116" s="357">
        <v>221</v>
      </c>
      <c r="O116" s="357">
        <v>220</v>
      </c>
      <c r="P116" s="357">
        <v>222</v>
      </c>
      <c r="Q116" s="357">
        <v>0</v>
      </c>
      <c r="R116" s="357">
        <v>85.3</v>
      </c>
      <c r="S116" s="357">
        <v>508</v>
      </c>
      <c r="T116" s="357">
        <v>426</v>
      </c>
      <c r="U116" s="357">
        <v>755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2:31" ht="15.6" x14ac:dyDescent="0.3">
      <c r="B117" s="13"/>
      <c r="C117" s="358" t="s">
        <v>962</v>
      </c>
      <c r="D117" s="361" t="s">
        <v>963</v>
      </c>
      <c r="E117" s="362">
        <v>149</v>
      </c>
      <c r="F117" s="357">
        <v>147</v>
      </c>
      <c r="G117" s="357">
        <v>146</v>
      </c>
      <c r="H117" s="357">
        <v>147</v>
      </c>
      <c r="I117" s="357">
        <v>144</v>
      </c>
      <c r="J117" s="357">
        <v>149</v>
      </c>
      <c r="K117" s="357">
        <v>218</v>
      </c>
      <c r="L117" s="357">
        <v>227</v>
      </c>
      <c r="M117" s="357">
        <v>228</v>
      </c>
      <c r="N117" s="357">
        <v>226</v>
      </c>
      <c r="O117" s="357">
        <v>225</v>
      </c>
      <c r="P117" s="357">
        <v>227</v>
      </c>
      <c r="Q117" s="357">
        <v>85.7</v>
      </c>
      <c r="R117" s="357">
        <v>0</v>
      </c>
      <c r="S117" s="357">
        <v>513</v>
      </c>
      <c r="T117" s="357">
        <v>431</v>
      </c>
      <c r="U117" s="357">
        <v>760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2:31" ht="15.6" x14ac:dyDescent="0.3">
      <c r="B118" s="13"/>
      <c r="C118" s="358" t="s">
        <v>964</v>
      </c>
      <c r="D118" s="360" t="s">
        <v>965</v>
      </c>
      <c r="E118" s="362">
        <v>535</v>
      </c>
      <c r="F118" s="357">
        <v>537</v>
      </c>
      <c r="G118" s="357">
        <v>537</v>
      </c>
      <c r="H118" s="357">
        <v>538</v>
      </c>
      <c r="I118" s="357">
        <v>531</v>
      </c>
      <c r="J118" s="357">
        <v>529</v>
      </c>
      <c r="K118" s="357">
        <v>305</v>
      </c>
      <c r="L118" s="357">
        <v>314</v>
      </c>
      <c r="M118" s="357">
        <v>315</v>
      </c>
      <c r="N118" s="357">
        <v>313</v>
      </c>
      <c r="O118" s="357">
        <v>312</v>
      </c>
      <c r="P118" s="357">
        <v>289</v>
      </c>
      <c r="Q118" s="357">
        <v>509</v>
      </c>
      <c r="R118" s="357">
        <v>514</v>
      </c>
      <c r="S118" s="357">
        <v>0</v>
      </c>
      <c r="T118" s="357">
        <v>518</v>
      </c>
      <c r="U118" s="357">
        <v>249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2:31" ht="15.6" x14ac:dyDescent="0.3">
      <c r="B119" s="13"/>
      <c r="C119" s="358" t="s">
        <v>966</v>
      </c>
      <c r="D119" s="361" t="s">
        <v>967</v>
      </c>
      <c r="E119" s="362">
        <v>453</v>
      </c>
      <c r="F119" s="357">
        <v>455</v>
      </c>
      <c r="G119" s="357">
        <v>455</v>
      </c>
      <c r="H119" s="357">
        <v>456</v>
      </c>
      <c r="I119" s="357">
        <v>449</v>
      </c>
      <c r="J119" s="357">
        <v>447</v>
      </c>
      <c r="K119" s="357">
        <v>212</v>
      </c>
      <c r="L119" s="357">
        <v>205</v>
      </c>
      <c r="M119" s="357">
        <v>205</v>
      </c>
      <c r="N119" s="357">
        <v>206</v>
      </c>
      <c r="O119" s="357">
        <v>207</v>
      </c>
      <c r="P119" s="357">
        <v>232</v>
      </c>
      <c r="Q119" s="357">
        <v>427</v>
      </c>
      <c r="R119" s="357">
        <v>432</v>
      </c>
      <c r="S119" s="357">
        <v>518</v>
      </c>
      <c r="T119" s="357">
        <v>0</v>
      </c>
      <c r="U119" s="357">
        <v>765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2:31" ht="15.6" x14ac:dyDescent="0.3">
      <c r="B120" s="13"/>
      <c r="C120" s="358" t="s">
        <v>968</v>
      </c>
      <c r="D120" s="360" t="s">
        <v>969</v>
      </c>
      <c r="E120" s="362">
        <v>782</v>
      </c>
      <c r="F120" s="357">
        <v>784</v>
      </c>
      <c r="G120" s="357">
        <v>784</v>
      </c>
      <c r="H120" s="357">
        <v>785</v>
      </c>
      <c r="I120" s="357">
        <v>778</v>
      </c>
      <c r="J120" s="357">
        <v>776</v>
      </c>
      <c r="K120" s="357">
        <v>552</v>
      </c>
      <c r="L120" s="357">
        <v>561</v>
      </c>
      <c r="M120" s="357">
        <v>562</v>
      </c>
      <c r="N120" s="357">
        <v>560</v>
      </c>
      <c r="O120" s="357">
        <v>559</v>
      </c>
      <c r="P120" s="357">
        <v>536</v>
      </c>
      <c r="Q120" s="357">
        <v>756</v>
      </c>
      <c r="R120" s="357">
        <v>761</v>
      </c>
      <c r="S120" s="357">
        <v>249</v>
      </c>
      <c r="T120" s="357">
        <v>765</v>
      </c>
      <c r="U120" s="357">
        <v>0</v>
      </c>
    </row>
    <row r="121" spans="2:31" ht="15.6" x14ac:dyDescent="0.3">
      <c r="B121" s="13"/>
    </row>
    <row r="122" spans="2:31" ht="15.6" x14ac:dyDescent="0.3">
      <c r="B122" s="13"/>
      <c r="E122" s="13"/>
    </row>
    <row r="123" spans="2:31" ht="15.6" x14ac:dyDescent="0.3">
      <c r="B123" s="13"/>
      <c r="E123" s="13"/>
    </row>
    <row r="124" spans="2:31" ht="15.6" x14ac:dyDescent="0.3">
      <c r="B124" s="13"/>
      <c r="E124" s="13"/>
    </row>
    <row r="125" spans="2:31" ht="15.6" x14ac:dyDescent="0.3">
      <c r="B125" s="13"/>
      <c r="E125" s="13"/>
    </row>
    <row r="126" spans="2:31" ht="15.6" x14ac:dyDescent="0.3">
      <c r="B126" s="13"/>
      <c r="D126" t="s">
        <v>970</v>
      </c>
      <c r="E126" s="13"/>
    </row>
    <row r="127" spans="2:31" ht="15.6" x14ac:dyDescent="0.3">
      <c r="E127" s="13"/>
    </row>
    <row r="128" spans="2:31" ht="15.6" x14ac:dyDescent="0.3">
      <c r="E128" s="13"/>
    </row>
    <row r="129" spans="5:5" ht="15.6" x14ac:dyDescent="0.3">
      <c r="E129" s="13"/>
    </row>
    <row r="130" spans="5:5" ht="15.6" x14ac:dyDescent="0.3">
      <c r="E130" s="13"/>
    </row>
    <row r="131" spans="5:5" ht="15.6" x14ac:dyDescent="0.3">
      <c r="E131" s="13"/>
    </row>
    <row r="132" spans="5:5" ht="15.6" x14ac:dyDescent="0.3">
      <c r="E132" s="13"/>
    </row>
    <row r="133" spans="5:5" ht="15.6" x14ac:dyDescent="0.3">
      <c r="E133" s="13"/>
    </row>
    <row r="134" spans="5:5" ht="15.6" x14ac:dyDescent="0.3">
      <c r="E134" s="13"/>
    </row>
    <row r="135" spans="5:5" ht="15.6" x14ac:dyDescent="0.3">
      <c r="E135" s="13"/>
    </row>
    <row r="136" spans="5:5" ht="15.6" x14ac:dyDescent="0.3">
      <c r="E136" s="13"/>
    </row>
    <row r="137" spans="5:5" ht="15.6" x14ac:dyDescent="0.3">
      <c r="E137" s="13"/>
    </row>
    <row r="138" spans="5:5" ht="15.6" x14ac:dyDescent="0.3">
      <c r="E138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247E-DF47-4CEB-8771-406EE3C1949D}">
  <sheetPr codeName="Feuil12">
    <tabColor rgb="FFFFCCCC"/>
  </sheetPr>
  <dimension ref="A1:S288"/>
  <sheetViews>
    <sheetView workbookViewId="0"/>
  </sheetViews>
  <sheetFormatPr baseColWidth="10" defaultColWidth="11" defaultRowHeight="13.8" x14ac:dyDescent="0.25"/>
  <cols>
    <col min="3" max="3" width="16" customWidth="1"/>
    <col min="4" max="4" width="11.3984375" customWidth="1"/>
    <col min="5" max="5" width="31.5" customWidth="1"/>
    <col min="6" max="6" width="27.69921875" customWidth="1"/>
    <col min="7" max="7" width="10.59765625" customWidth="1"/>
    <col min="8" max="8" width="20.59765625" customWidth="1"/>
    <col min="9" max="9" width="11.8984375" customWidth="1"/>
    <col min="10" max="10" width="13.8984375" customWidth="1"/>
    <col min="11" max="11" width="13.5" customWidth="1"/>
    <col min="12" max="12" width="17.5" customWidth="1"/>
    <col min="13" max="13" width="13" customWidth="1"/>
    <col min="15" max="15" width="10.3984375" customWidth="1"/>
    <col min="16" max="17" width="14.3984375" customWidth="1"/>
    <col min="18" max="18" width="64.69921875" customWidth="1"/>
    <col min="19" max="19" width="17.69921875" customWidth="1"/>
  </cols>
  <sheetData>
    <row r="1" spans="1:19" x14ac:dyDescent="0.25">
      <c r="A1" s="83" t="s">
        <v>4</v>
      </c>
    </row>
    <row r="2" spans="1:19" x14ac:dyDescent="0.25">
      <c r="B2" t="s">
        <v>971</v>
      </c>
      <c r="S2" s="84" t="s">
        <v>972</v>
      </c>
    </row>
    <row r="3" spans="1:19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</row>
    <row r="4" spans="1:19" ht="14.4" thickBot="1" x14ac:dyDescent="0.3">
      <c r="B4" s="396" t="s">
        <v>973</v>
      </c>
      <c r="C4" s="397" t="s">
        <v>974</v>
      </c>
      <c r="D4" s="397" t="s">
        <v>975</v>
      </c>
      <c r="E4" s="397" t="s">
        <v>976</v>
      </c>
      <c r="F4" s="397" t="s">
        <v>977</v>
      </c>
      <c r="G4" s="397" t="s">
        <v>978</v>
      </c>
      <c r="H4" s="397" t="s">
        <v>979</v>
      </c>
      <c r="I4" s="397" t="s">
        <v>980</v>
      </c>
      <c r="J4" s="397" t="s">
        <v>981</v>
      </c>
      <c r="K4" s="397" t="s">
        <v>982</v>
      </c>
      <c r="L4" s="397" t="s">
        <v>983</v>
      </c>
      <c r="M4" s="397" t="s">
        <v>984</v>
      </c>
      <c r="N4" s="397" t="s">
        <v>985</v>
      </c>
      <c r="O4" s="397" t="s">
        <v>986</v>
      </c>
      <c r="P4" s="397" t="s">
        <v>987</v>
      </c>
      <c r="Q4" s="397" t="s">
        <v>988</v>
      </c>
      <c r="R4" s="397" t="s">
        <v>989</v>
      </c>
      <c r="S4" s="398" t="s">
        <v>990</v>
      </c>
    </row>
    <row r="5" spans="1:19" ht="14.4" thickTop="1" x14ac:dyDescent="0.25">
      <c r="B5" s="399">
        <v>20510</v>
      </c>
      <c r="C5" s="400" t="s">
        <v>991</v>
      </c>
      <c r="D5" s="400" t="s">
        <v>991</v>
      </c>
      <c r="E5" s="400" t="s">
        <v>992</v>
      </c>
      <c r="F5" s="400"/>
      <c r="G5" s="400">
        <v>10043</v>
      </c>
      <c r="H5" s="400" t="s">
        <v>169</v>
      </c>
      <c r="I5" s="400" t="s">
        <v>993</v>
      </c>
      <c r="J5" s="400" t="s">
        <v>994</v>
      </c>
      <c r="K5" s="400" t="s">
        <v>995</v>
      </c>
      <c r="L5" s="400" t="s">
        <v>996</v>
      </c>
      <c r="M5" s="400" t="s">
        <v>997</v>
      </c>
      <c r="N5" s="400" t="s">
        <v>998</v>
      </c>
      <c r="O5" s="400" t="s">
        <v>999</v>
      </c>
      <c r="P5" s="400" t="s">
        <v>1000</v>
      </c>
      <c r="Q5" s="400" t="s">
        <v>1001</v>
      </c>
      <c r="R5" s="400" t="s">
        <v>1002</v>
      </c>
      <c r="S5" s="401" t="str">
        <f>Adresses_cegeps[[#This Row],[ADRS_GEO_L1_GDUNO]]&amp;", "&amp;Adresses_cegeps[[#This Row],[NOM_MUNCP]]&amp;", "&amp;"Qc, "&amp;Adresses_cegeps[[#This Row],[CD_POSTL_GDUNO]]</f>
        <v>22, rue Sainte-Marie, Rimouski, Qc, G5L4E2</v>
      </c>
    </row>
    <row r="6" spans="1:19" x14ac:dyDescent="0.25">
      <c r="B6" s="390">
        <v>100501</v>
      </c>
      <c r="C6" s="391" t="s">
        <v>1003</v>
      </c>
      <c r="D6" s="391" t="s">
        <v>1003</v>
      </c>
      <c r="E6" s="391" t="s">
        <v>1004</v>
      </c>
      <c r="F6" s="391"/>
      <c r="G6" s="391">
        <v>94068</v>
      </c>
      <c r="H6" s="391" t="s">
        <v>1005</v>
      </c>
      <c r="I6" s="391" t="s">
        <v>993</v>
      </c>
      <c r="J6" s="391" t="s">
        <v>1006</v>
      </c>
      <c r="K6" s="391" t="s">
        <v>995</v>
      </c>
      <c r="L6" s="391" t="s">
        <v>996</v>
      </c>
      <c r="M6" s="391" t="s">
        <v>1007</v>
      </c>
      <c r="N6" s="391" t="s">
        <v>1008</v>
      </c>
      <c r="O6" s="391" t="s">
        <v>1009</v>
      </c>
      <c r="P6" s="391" t="s">
        <v>1000</v>
      </c>
      <c r="Q6" s="391" t="s">
        <v>1001</v>
      </c>
      <c r="R6" s="391" t="s">
        <v>1010</v>
      </c>
      <c r="S6" s="392" t="str">
        <f>Adresses_cegeps[[#This Row],[ADRS_GEO_L1_GDUNO]]&amp;", "&amp;Adresses_cegeps[[#This Row],[NOM_MUNCP]]&amp;", "&amp;"Qc, "&amp;Adresses_cegeps[[#This Row],[CD_POSTL_GDUNO]]</f>
        <v>202, rue Jacques-Cartier Est, Saguenay, Qc, G7H6R8</v>
      </c>
    </row>
    <row r="7" spans="1:19" x14ac:dyDescent="0.25">
      <c r="B7" s="390">
        <v>190504</v>
      </c>
      <c r="C7" s="391" t="s">
        <v>1011</v>
      </c>
      <c r="D7" s="391" t="s">
        <v>1012</v>
      </c>
      <c r="E7" s="391" t="s">
        <v>1013</v>
      </c>
      <c r="F7" s="391"/>
      <c r="G7" s="391">
        <v>14085</v>
      </c>
      <c r="H7" s="391" t="s">
        <v>152</v>
      </c>
      <c r="I7" s="391" t="s">
        <v>993</v>
      </c>
      <c r="J7" s="391" t="s">
        <v>1014</v>
      </c>
      <c r="K7" s="391" t="s">
        <v>995</v>
      </c>
      <c r="L7" s="391" t="s">
        <v>996</v>
      </c>
      <c r="M7" s="391" t="s">
        <v>1015</v>
      </c>
      <c r="N7" s="391" t="s">
        <v>1016</v>
      </c>
      <c r="O7" s="391" t="s">
        <v>1017</v>
      </c>
      <c r="P7" s="391" t="s">
        <v>1000</v>
      </c>
      <c r="Q7" s="391" t="s">
        <v>1001</v>
      </c>
      <c r="R7" s="391" t="s">
        <v>1018</v>
      </c>
      <c r="S7" s="392" t="str">
        <f>Adresses_cegeps[[#This Row],[ADRS_GEO_L1_GDUNO]]&amp;", "&amp;Adresses_cegeps[[#This Row],[NOM_MUNCP]]&amp;", "&amp;"Qc, "&amp;Adresses_cegeps[[#This Row],[CD_POSTL_GDUNO]]</f>
        <v>401, rue Poiré, La Pocatière, Qc, G0R1Z0</v>
      </c>
    </row>
    <row r="8" spans="1:19" x14ac:dyDescent="0.25">
      <c r="B8" s="390">
        <v>520500</v>
      </c>
      <c r="C8" s="391" t="s">
        <v>1019</v>
      </c>
      <c r="D8" s="391" t="s">
        <v>1019</v>
      </c>
      <c r="E8" s="391" t="s">
        <v>1020</v>
      </c>
      <c r="F8" s="391"/>
      <c r="G8" s="391">
        <v>89008</v>
      </c>
      <c r="H8" s="391" t="s">
        <v>1021</v>
      </c>
      <c r="I8" s="391" t="s">
        <v>993</v>
      </c>
      <c r="J8" s="391" t="s">
        <v>1022</v>
      </c>
      <c r="K8" s="391" t="s">
        <v>995</v>
      </c>
      <c r="L8" s="391" t="s">
        <v>996</v>
      </c>
      <c r="M8" s="391" t="s">
        <v>1023</v>
      </c>
      <c r="N8" s="391" t="s">
        <v>1024</v>
      </c>
      <c r="O8" s="391" t="s">
        <v>1025</v>
      </c>
      <c r="P8" s="391" t="s">
        <v>1000</v>
      </c>
      <c r="Q8" s="391" t="s">
        <v>1001</v>
      </c>
      <c r="R8" s="391" t="s">
        <v>1026</v>
      </c>
      <c r="S8" s="392" t="str">
        <f>Adresses_cegeps[[#This Row],[ADRS_GEO_L1_GDUNO]]&amp;", "&amp;Adresses_cegeps[[#This Row],[NOM_MUNCP]]&amp;", "&amp;"Qc, "&amp;Adresses_cegeps[[#This Row],[CD_POSTL_GDUNO]]</f>
        <v>88, rue Allard, Val-d'Or, Qc, J9P2Y1</v>
      </c>
    </row>
    <row r="9" spans="1:19" x14ac:dyDescent="0.25">
      <c r="B9" s="390">
        <v>470502</v>
      </c>
      <c r="C9" s="391" t="s">
        <v>1027</v>
      </c>
      <c r="D9" s="391" t="s">
        <v>1027</v>
      </c>
      <c r="E9" s="391" t="s">
        <v>1028</v>
      </c>
      <c r="F9" s="391"/>
      <c r="G9" s="391">
        <v>81017</v>
      </c>
      <c r="H9" s="391" t="s">
        <v>1029</v>
      </c>
      <c r="I9" s="391" t="s">
        <v>993</v>
      </c>
      <c r="J9" s="391" t="s">
        <v>1030</v>
      </c>
      <c r="K9" s="391" t="s">
        <v>995</v>
      </c>
      <c r="L9" s="391" t="s">
        <v>996</v>
      </c>
      <c r="M9" s="391" t="s">
        <v>1031</v>
      </c>
      <c r="N9" s="391" t="s">
        <v>1032</v>
      </c>
      <c r="O9" s="391" t="s">
        <v>1033</v>
      </c>
      <c r="P9" s="391" t="s">
        <v>1000</v>
      </c>
      <c r="Q9" s="391" t="s">
        <v>1001</v>
      </c>
      <c r="R9" s="391" t="s">
        <v>1034</v>
      </c>
      <c r="S9" s="392" t="str">
        <f>Adresses_cegeps[[#This Row],[ADRS_GEO_L1_GDUNO]]&amp;", "&amp;Adresses_cegeps[[#This Row],[NOM_MUNCP]]&amp;", "&amp;"Qc, "&amp;Adresses_cegeps[[#This Row],[CD_POSTL_GDUNO]]</f>
        <v>430, boul. Alexandre-Taché, Gatineau, Qc, J9A1M7</v>
      </c>
    </row>
    <row r="10" spans="1:19" x14ac:dyDescent="0.25">
      <c r="B10" s="390">
        <v>669510</v>
      </c>
      <c r="C10" s="391" t="s">
        <v>1035</v>
      </c>
      <c r="D10" s="391" t="s">
        <v>1035</v>
      </c>
      <c r="E10" s="391" t="s">
        <v>1036</v>
      </c>
      <c r="F10" s="391"/>
      <c r="G10" s="391">
        <v>23027</v>
      </c>
      <c r="H10" s="391" t="s">
        <v>14</v>
      </c>
      <c r="I10" s="391" t="s">
        <v>993</v>
      </c>
      <c r="J10" s="391" t="s">
        <v>1037</v>
      </c>
      <c r="K10" s="391" t="s">
        <v>995</v>
      </c>
      <c r="L10" s="391" t="s">
        <v>996</v>
      </c>
      <c r="M10" s="391" t="s">
        <v>1038</v>
      </c>
      <c r="N10" s="391" t="s">
        <v>1039</v>
      </c>
      <c r="O10" s="391" t="s">
        <v>1040</v>
      </c>
      <c r="P10" s="391" t="s">
        <v>1000</v>
      </c>
      <c r="Q10" s="391" t="s">
        <v>1001</v>
      </c>
      <c r="R10" s="391" t="s">
        <v>1041</v>
      </c>
      <c r="S10" s="392" t="str">
        <f>Adresses_cegeps[[#This Row],[ADRS_GEO_L1_GDUNO]]&amp;", "&amp;Adresses_cegeps[[#This Row],[NOM_MUNCP]]&amp;", "&amp;"Qc, "&amp;Adresses_cegeps[[#This Row],[CD_POSTL_GDUNO]]</f>
        <v>270, rue Jacques-Parizeau, Québec, Qc, G1R5G1</v>
      </c>
    </row>
    <row r="11" spans="1:19" x14ac:dyDescent="0.25">
      <c r="B11" s="390">
        <v>260504</v>
      </c>
      <c r="C11" s="391" t="s">
        <v>1042</v>
      </c>
      <c r="D11" s="391" t="s">
        <v>1043</v>
      </c>
      <c r="E11" s="391" t="s">
        <v>1044</v>
      </c>
      <c r="F11" s="391"/>
      <c r="G11" s="391">
        <v>37067</v>
      </c>
      <c r="H11" s="391" t="s">
        <v>273</v>
      </c>
      <c r="I11" s="391" t="s">
        <v>993</v>
      </c>
      <c r="J11" s="391" t="s">
        <v>1045</v>
      </c>
      <c r="K11" s="391" t="s">
        <v>995</v>
      </c>
      <c r="L11" s="391" t="s">
        <v>996</v>
      </c>
      <c r="M11" s="391" t="s">
        <v>1046</v>
      </c>
      <c r="N11" s="391" t="s">
        <v>1047</v>
      </c>
      <c r="O11" s="391" t="s">
        <v>1048</v>
      </c>
      <c r="P11" s="391" t="s">
        <v>1000</v>
      </c>
      <c r="Q11" s="391" t="s">
        <v>1001</v>
      </c>
      <c r="R11" s="391" t="s">
        <v>1049</v>
      </c>
      <c r="S11" s="392" t="str">
        <f>Adresses_cegeps[[#This Row],[ADRS_GEO_L1_GDUNO]]&amp;", "&amp;Adresses_cegeps[[#This Row],[NOM_MUNCP]]&amp;", "&amp;"Qc, "&amp;Adresses_cegeps[[#This Row],[CD_POSTL_GDUNO]]</f>
        <v>587, rue Radisson, Trois-Rivières, Qc, G9A2C8</v>
      </c>
    </row>
    <row r="12" spans="1:19" x14ac:dyDescent="0.25">
      <c r="B12" s="390">
        <v>699600</v>
      </c>
      <c r="C12" s="391" t="s">
        <v>1050</v>
      </c>
      <c r="D12" s="391" t="s">
        <v>1051</v>
      </c>
      <c r="E12" s="391" t="s">
        <v>1052</v>
      </c>
      <c r="F12" s="391" t="s">
        <v>1053</v>
      </c>
      <c r="G12" s="391">
        <v>66117</v>
      </c>
      <c r="H12" s="391" t="s">
        <v>1054</v>
      </c>
      <c r="I12" s="391" t="s">
        <v>993</v>
      </c>
      <c r="J12" s="391" t="s">
        <v>1055</v>
      </c>
      <c r="K12" s="391" t="s">
        <v>995</v>
      </c>
      <c r="L12" s="391" t="s">
        <v>996</v>
      </c>
      <c r="M12" s="391" t="s">
        <v>1056</v>
      </c>
      <c r="N12" s="391" t="s">
        <v>1057</v>
      </c>
      <c r="O12" s="391" t="s">
        <v>1058</v>
      </c>
      <c r="P12" s="391" t="s">
        <v>1000</v>
      </c>
      <c r="Q12" s="391" t="s">
        <v>1001</v>
      </c>
      <c r="R12" s="391" t="s">
        <v>1059</v>
      </c>
      <c r="S12" s="392" t="str">
        <f>Adresses_cegeps[[#This Row],[ADRS_GEO_L1_GDUNO]]&amp;", "&amp;Adresses_cegeps[[#This Row],[NOM_MUNCP]]&amp;", "&amp;"Qc, "&amp;Adresses_cegeps[[#This Row],[CD_POSTL_GDUNO]]</f>
        <v>Programme GTEA, Harrison House, Sainte-Anne-de-Bellevue, Qc, H9X3V9</v>
      </c>
    </row>
    <row r="13" spans="1:19" x14ac:dyDescent="0.25">
      <c r="B13" s="390">
        <v>440512</v>
      </c>
      <c r="C13" s="391" t="s">
        <v>1060</v>
      </c>
      <c r="D13" s="391" t="s">
        <v>1061</v>
      </c>
      <c r="E13" s="391" t="s">
        <v>1062</v>
      </c>
      <c r="F13" s="391" t="s">
        <v>1063</v>
      </c>
      <c r="G13" s="391">
        <v>54048</v>
      </c>
      <c r="H13" s="391" t="s">
        <v>255</v>
      </c>
      <c r="I13" s="391" t="s">
        <v>993</v>
      </c>
      <c r="J13" s="391" t="s">
        <v>1064</v>
      </c>
      <c r="K13" s="391" t="s">
        <v>995</v>
      </c>
      <c r="L13" s="391" t="s">
        <v>996</v>
      </c>
      <c r="M13" s="391" t="s">
        <v>1065</v>
      </c>
      <c r="N13" s="391" t="s">
        <v>1066</v>
      </c>
      <c r="O13" s="391" t="s">
        <v>1067</v>
      </c>
      <c r="P13" s="391" t="s">
        <v>1000</v>
      </c>
      <c r="Q13" s="391" t="s">
        <v>1001</v>
      </c>
      <c r="R13" s="391" t="s">
        <v>1068</v>
      </c>
      <c r="S13" s="392" t="str">
        <f>Adresses_cegeps[[#This Row],[ADRS_GEO_L1_GDUNO]]&amp;", "&amp;Adresses_cegeps[[#This Row],[NOM_MUNCP]]&amp;", "&amp;"Qc, "&amp;Adresses_cegeps[[#This Row],[CD_POSTL_GDUNO]]</f>
        <v>3230, rue Sicotte, Saint-Hyacinthe, Qc, J2S7B3</v>
      </c>
    </row>
    <row r="14" spans="1:19" x14ac:dyDescent="0.25">
      <c r="B14" s="390">
        <v>749572</v>
      </c>
      <c r="C14" s="391" t="s">
        <v>1069</v>
      </c>
      <c r="D14" s="391" t="s">
        <v>1069</v>
      </c>
      <c r="E14" s="391" t="s">
        <v>1070</v>
      </c>
      <c r="F14" s="391"/>
      <c r="G14" s="391">
        <v>66023</v>
      </c>
      <c r="H14" s="391" t="s">
        <v>6</v>
      </c>
      <c r="I14" s="391" t="s">
        <v>993</v>
      </c>
      <c r="J14" s="391" t="s">
        <v>1071</v>
      </c>
      <c r="K14" s="391" t="s">
        <v>995</v>
      </c>
      <c r="L14" s="391" t="s">
        <v>996</v>
      </c>
      <c r="M14" s="391" t="s">
        <v>1072</v>
      </c>
      <c r="N14" s="391" t="s">
        <v>1073</v>
      </c>
      <c r="O14" s="391" t="s">
        <v>1074</v>
      </c>
      <c r="P14" s="391" t="s">
        <v>1000</v>
      </c>
      <c r="Q14" s="391" t="s">
        <v>1001</v>
      </c>
      <c r="R14" s="391" t="s">
        <v>1075</v>
      </c>
      <c r="S14" s="392" t="str">
        <f>Adresses_cegeps[[#This Row],[ADRS_GEO_L1_GDUNO]]&amp;", "&amp;Adresses_cegeps[[#This Row],[NOM_MUNCP]]&amp;", "&amp;"Qc, "&amp;Adresses_cegeps[[#This Row],[CD_POSTL_GDUNO]]</f>
        <v>4750, avenue Henri-Julien, Montréal, Qc, H2T2C8</v>
      </c>
    </row>
    <row r="15" spans="1:19" x14ac:dyDescent="0.25">
      <c r="B15" s="390">
        <v>749655</v>
      </c>
      <c r="C15" s="391" t="s">
        <v>1076</v>
      </c>
      <c r="D15" s="391" t="s">
        <v>1077</v>
      </c>
      <c r="E15" s="391" t="s">
        <v>1078</v>
      </c>
      <c r="F15" s="391"/>
      <c r="G15" s="391">
        <v>66023</v>
      </c>
      <c r="H15" s="391" t="s">
        <v>6</v>
      </c>
      <c r="I15" s="391" t="s">
        <v>993</v>
      </c>
      <c r="J15" s="391" t="s">
        <v>1079</v>
      </c>
      <c r="K15" s="391" t="s">
        <v>995</v>
      </c>
      <c r="L15" s="391" t="s">
        <v>996</v>
      </c>
      <c r="M15" s="391" t="s">
        <v>1080</v>
      </c>
      <c r="N15" s="391" t="s">
        <v>1081</v>
      </c>
      <c r="O15" s="391" t="s">
        <v>1082</v>
      </c>
      <c r="P15" s="391" t="s">
        <v>1000</v>
      </c>
      <c r="Q15" s="391" t="s">
        <v>1001</v>
      </c>
      <c r="R15" s="391" t="s">
        <v>1083</v>
      </c>
      <c r="S15" s="392" t="str">
        <f>Adresses_cegeps[[#This Row],[ADRS_GEO_L1_GDUNO]]&amp;", "&amp;Adresses_cegeps[[#This Row],[NOM_MUNCP]]&amp;", "&amp;"Qc, "&amp;Adresses_cegeps[[#This Row],[CD_POSTL_GDUNO]]</f>
        <v>3535, rue Saint-Denis, Montréal, Qc, H2X3P1</v>
      </c>
    </row>
    <row r="16" spans="1:19" x14ac:dyDescent="0.25">
      <c r="B16" s="390">
        <v>260501</v>
      </c>
      <c r="C16" s="391" t="s">
        <v>1084</v>
      </c>
      <c r="D16" s="391" t="s">
        <v>1084</v>
      </c>
      <c r="E16" s="391" t="s">
        <v>1085</v>
      </c>
      <c r="F16" s="391"/>
      <c r="G16" s="391">
        <v>37067</v>
      </c>
      <c r="H16" s="391" t="s">
        <v>273</v>
      </c>
      <c r="I16" s="391" t="s">
        <v>993</v>
      </c>
      <c r="J16" s="391" t="s">
        <v>1086</v>
      </c>
      <c r="K16" s="391" t="s">
        <v>1087</v>
      </c>
      <c r="L16" s="391" t="s">
        <v>105</v>
      </c>
      <c r="M16" s="391" t="s">
        <v>1088</v>
      </c>
      <c r="N16" s="391" t="s">
        <v>1089</v>
      </c>
      <c r="O16" s="391" t="s">
        <v>1090</v>
      </c>
      <c r="P16" s="391" t="s">
        <v>1000</v>
      </c>
      <c r="Q16" s="391" t="s">
        <v>1091</v>
      </c>
      <c r="R16" s="391" t="s">
        <v>1092</v>
      </c>
      <c r="S16" s="392" t="str">
        <f>Adresses_cegeps[[#This Row],[ADRS_GEO_L1_GDUNO]]&amp;", "&amp;Adresses_cegeps[[#This Row],[NOM_MUNCP]]&amp;", "&amp;"Qc, "&amp;Adresses_cegeps[[#This Row],[CD_POSTL_GDUNO]]</f>
        <v>1687, boulevard du Carmel, Trois-Rivières, Qc, G8Z3R8</v>
      </c>
    </row>
    <row r="17" spans="2:19" x14ac:dyDescent="0.25">
      <c r="B17" s="390">
        <v>277501</v>
      </c>
      <c r="C17" s="391" t="s">
        <v>1093</v>
      </c>
      <c r="D17" s="391" t="s">
        <v>1094</v>
      </c>
      <c r="E17" s="391" t="s">
        <v>1095</v>
      </c>
      <c r="F17" s="391"/>
      <c r="G17" s="391">
        <v>43027</v>
      </c>
      <c r="H17" s="391" t="s">
        <v>57</v>
      </c>
      <c r="I17" s="391" t="s">
        <v>993</v>
      </c>
      <c r="J17" s="391" t="s">
        <v>1096</v>
      </c>
      <c r="K17" s="391" t="s">
        <v>1097</v>
      </c>
      <c r="L17" s="391" t="s">
        <v>105</v>
      </c>
      <c r="M17" s="391" t="s">
        <v>1098</v>
      </c>
      <c r="N17" s="391" t="s">
        <v>1099</v>
      </c>
      <c r="O17" s="391" t="s">
        <v>1100</v>
      </c>
      <c r="P17" s="391" t="s">
        <v>1000</v>
      </c>
      <c r="Q17" s="391" t="s">
        <v>1091</v>
      </c>
      <c r="R17" s="391" t="s">
        <v>1101</v>
      </c>
      <c r="S17" s="392" t="str">
        <f>Adresses_cegeps[[#This Row],[ADRS_GEO_L1_GDUNO]]&amp;", "&amp;Adresses_cegeps[[#This Row],[NOM_MUNCP]]&amp;", "&amp;"Qc, "&amp;Adresses_cegeps[[#This Row],[CD_POSTL_GDUNO]]</f>
        <v>37, rue Wellington Nord, bureau 101, Sherbrooke, Qc, J1H5A9</v>
      </c>
    </row>
    <row r="18" spans="2:19" x14ac:dyDescent="0.25">
      <c r="B18" s="390">
        <v>290504</v>
      </c>
      <c r="C18" s="391" t="s">
        <v>1102</v>
      </c>
      <c r="D18" s="391" t="s">
        <v>1103</v>
      </c>
      <c r="E18" s="391" t="s">
        <v>1104</v>
      </c>
      <c r="F18" s="391"/>
      <c r="G18" s="391">
        <v>58227</v>
      </c>
      <c r="H18" s="391" t="s">
        <v>1105</v>
      </c>
      <c r="I18" s="391" t="s">
        <v>993</v>
      </c>
      <c r="J18" s="391" t="s">
        <v>1106</v>
      </c>
      <c r="K18" s="391" t="s">
        <v>1107</v>
      </c>
      <c r="L18" s="391" t="s">
        <v>105</v>
      </c>
      <c r="M18" s="391" t="s">
        <v>1108</v>
      </c>
      <c r="N18" s="391" t="s">
        <v>1109</v>
      </c>
      <c r="O18" s="391" t="s">
        <v>1110</v>
      </c>
      <c r="P18" s="391" t="s">
        <v>1000</v>
      </c>
      <c r="Q18" s="391" t="s">
        <v>1091</v>
      </c>
      <c r="R18" s="391" t="s">
        <v>1111</v>
      </c>
      <c r="S18" s="392" t="str">
        <f>Adresses_cegeps[[#This Row],[ADRS_GEO_L1_GDUNO]]&amp;", "&amp;Adresses_cegeps[[#This Row],[NOM_MUNCP]]&amp;", "&amp;"Qc, "&amp;Adresses_cegeps[[#This Row],[CD_POSTL_GDUNO]]</f>
        <v>1111, rue Saint-Charles O, bureau 120, Longueuil, Qc, J4K5G4</v>
      </c>
    </row>
    <row r="19" spans="2:19" x14ac:dyDescent="0.25">
      <c r="B19" s="390">
        <v>294901</v>
      </c>
      <c r="C19" s="391" t="s">
        <v>1112</v>
      </c>
      <c r="D19" s="391" t="s">
        <v>1112</v>
      </c>
      <c r="E19" s="391" t="s">
        <v>1113</v>
      </c>
      <c r="F19" s="391"/>
      <c r="G19" s="391">
        <v>58227</v>
      </c>
      <c r="H19" s="391" t="s">
        <v>1105</v>
      </c>
      <c r="I19" s="391" t="s">
        <v>993</v>
      </c>
      <c r="J19" s="391" t="s">
        <v>1114</v>
      </c>
      <c r="K19" s="391" t="s">
        <v>1087</v>
      </c>
      <c r="L19" s="391" t="s">
        <v>105</v>
      </c>
      <c r="M19" s="391" t="s">
        <v>1115</v>
      </c>
      <c r="N19" s="391" t="s">
        <v>1116</v>
      </c>
      <c r="O19" s="391" t="s">
        <v>1117</v>
      </c>
      <c r="P19" s="391" t="s">
        <v>1000</v>
      </c>
      <c r="Q19" s="391" t="s">
        <v>1091</v>
      </c>
      <c r="R19" s="391" t="s">
        <v>1118</v>
      </c>
      <c r="S19" s="392" t="str">
        <f>Adresses_cegeps[[#This Row],[ADRS_GEO_L1_GDUNO]]&amp;", "&amp;Adresses_cegeps[[#This Row],[NOM_MUNCP]]&amp;", "&amp;"Qc, "&amp;Adresses_cegeps[[#This Row],[CD_POSTL_GDUNO]]</f>
        <v>4660, montée Saint-Hubert, local 104, Longueuil, Qc, J3Y1V1</v>
      </c>
    </row>
    <row r="20" spans="2:19" x14ac:dyDescent="0.25">
      <c r="B20" s="390">
        <v>294903</v>
      </c>
      <c r="C20" s="391" t="s">
        <v>1112</v>
      </c>
      <c r="D20" s="391" t="s">
        <v>1112</v>
      </c>
      <c r="E20" s="391" t="s">
        <v>1119</v>
      </c>
      <c r="F20" s="391"/>
      <c r="G20" s="391">
        <v>66023</v>
      </c>
      <c r="H20" s="391" t="s">
        <v>6</v>
      </c>
      <c r="I20" s="391" t="s">
        <v>993</v>
      </c>
      <c r="J20" s="391" t="s">
        <v>1120</v>
      </c>
      <c r="K20" s="391" t="s">
        <v>1097</v>
      </c>
      <c r="L20" s="391" t="s">
        <v>105</v>
      </c>
      <c r="M20" s="391"/>
      <c r="N20" s="391" t="s">
        <v>1121</v>
      </c>
      <c r="O20" s="391" t="s">
        <v>1122</v>
      </c>
      <c r="P20" s="391" t="s">
        <v>1000</v>
      </c>
      <c r="Q20" s="391" t="s">
        <v>1091</v>
      </c>
      <c r="R20" s="391" t="s">
        <v>1123</v>
      </c>
      <c r="S20" s="392" t="str">
        <f>Adresses_cegeps[[#This Row],[ADRS_GEO_L1_GDUNO]]&amp;", "&amp;Adresses_cegeps[[#This Row],[NOM_MUNCP]]&amp;", "&amp;"Qc, "&amp;Adresses_cegeps[[#This Row],[CD_POSTL_GDUNO]]</f>
        <v>1001, rue Sherbrooke Est, bureau 350, Montréal, Qc, H2L1L3</v>
      </c>
    </row>
    <row r="21" spans="2:19" x14ac:dyDescent="0.25">
      <c r="B21" s="390">
        <v>303531</v>
      </c>
      <c r="C21" s="391" t="s">
        <v>1124</v>
      </c>
      <c r="D21" s="391" t="s">
        <v>1124</v>
      </c>
      <c r="E21" s="391" t="s">
        <v>1125</v>
      </c>
      <c r="F21" s="391" t="s">
        <v>1126</v>
      </c>
      <c r="G21" s="391">
        <v>66023</v>
      </c>
      <c r="H21" s="391" t="s">
        <v>6</v>
      </c>
      <c r="I21" s="391" t="s">
        <v>993</v>
      </c>
      <c r="J21" s="391" t="s">
        <v>1127</v>
      </c>
      <c r="K21" s="391" t="s">
        <v>1087</v>
      </c>
      <c r="L21" s="391" t="s">
        <v>105</v>
      </c>
      <c r="M21" s="391" t="s">
        <v>1128</v>
      </c>
      <c r="N21" s="391" t="s">
        <v>1129</v>
      </c>
      <c r="O21" s="391" t="s">
        <v>1130</v>
      </c>
      <c r="P21" s="391" t="s">
        <v>1000</v>
      </c>
      <c r="Q21" s="391" t="s">
        <v>1091</v>
      </c>
      <c r="R21" s="391" t="s">
        <v>1131</v>
      </c>
      <c r="S21" s="392" t="str">
        <f>Adresses_cegeps[[#This Row],[ADRS_GEO_L1_GDUNO]]&amp;", "&amp;Adresses_cegeps[[#This Row],[NOM_MUNCP]]&amp;", "&amp;"Qc, "&amp;Adresses_cegeps[[#This Row],[CD_POSTL_GDUNO]]</f>
        <v>255, Crémazie Est, Montréal, Qc, H2M1M2</v>
      </c>
    </row>
    <row r="22" spans="2:19" x14ac:dyDescent="0.25">
      <c r="B22" s="390">
        <v>260507</v>
      </c>
      <c r="C22" s="391" t="s">
        <v>1132</v>
      </c>
      <c r="D22" s="391" t="s">
        <v>1132</v>
      </c>
      <c r="E22" s="391" t="s">
        <v>1133</v>
      </c>
      <c r="F22" s="391"/>
      <c r="G22" s="391">
        <v>37067</v>
      </c>
      <c r="H22" s="391" t="s">
        <v>273</v>
      </c>
      <c r="I22" s="391" t="s">
        <v>993</v>
      </c>
      <c r="J22" s="391" t="s">
        <v>1134</v>
      </c>
      <c r="K22" s="391" t="s">
        <v>1087</v>
      </c>
      <c r="L22" s="391" t="s">
        <v>105</v>
      </c>
      <c r="M22" s="391" t="s">
        <v>1135</v>
      </c>
      <c r="N22" s="391" t="s">
        <v>1136</v>
      </c>
      <c r="O22" s="391" t="s">
        <v>1137</v>
      </c>
      <c r="P22" s="391" t="s">
        <v>1000</v>
      </c>
      <c r="Q22" s="391" t="s">
        <v>1091</v>
      </c>
      <c r="R22" s="391" t="s">
        <v>1138</v>
      </c>
      <c r="S22" s="392" t="str">
        <f>Adresses_cegeps[[#This Row],[ADRS_GEO_L1_GDUNO]]&amp;", "&amp;Adresses_cegeps[[#This Row],[NOM_MUNCP]]&amp;", "&amp;"Qc, "&amp;Adresses_cegeps[[#This Row],[CD_POSTL_GDUNO]]</f>
        <v>90, rue Dorval, Trois-Rivières, Qc, G8T5X7</v>
      </c>
    </row>
    <row r="23" spans="2:19" x14ac:dyDescent="0.25">
      <c r="B23" s="390">
        <v>270543</v>
      </c>
      <c r="C23" s="391" t="s">
        <v>1139</v>
      </c>
      <c r="D23" s="391" t="s">
        <v>1139</v>
      </c>
      <c r="E23" s="391" t="s">
        <v>1140</v>
      </c>
      <c r="F23" s="391"/>
      <c r="G23" s="391">
        <v>43027</v>
      </c>
      <c r="H23" s="391" t="s">
        <v>57</v>
      </c>
      <c r="I23" s="391" t="s">
        <v>993</v>
      </c>
      <c r="J23" s="391" t="s">
        <v>1141</v>
      </c>
      <c r="K23" s="391" t="s">
        <v>1087</v>
      </c>
      <c r="L23" s="391" t="s">
        <v>105</v>
      </c>
      <c r="M23" s="391" t="s">
        <v>1142</v>
      </c>
      <c r="N23" s="391" t="s">
        <v>1143</v>
      </c>
      <c r="O23" s="391" t="s">
        <v>1144</v>
      </c>
      <c r="P23" s="391" t="s">
        <v>1000</v>
      </c>
      <c r="Q23" s="391" t="s">
        <v>1091</v>
      </c>
      <c r="R23" s="391" t="s">
        <v>1145</v>
      </c>
      <c r="S23" s="392" t="str">
        <f>Adresses_cegeps[[#This Row],[ADRS_GEO_L1_GDUNO]]&amp;", "&amp;Adresses_cegeps[[#This Row],[NOM_MUNCP]]&amp;", "&amp;"Qc, "&amp;Adresses_cegeps[[#This Row],[CD_POSTL_GDUNO]]</f>
        <v>195, rue Marquette, Sherbrooke, Qc, J1H1L6</v>
      </c>
    </row>
    <row r="24" spans="2:19" x14ac:dyDescent="0.25">
      <c r="B24" s="390">
        <v>277500</v>
      </c>
      <c r="C24" s="391" t="s">
        <v>1093</v>
      </c>
      <c r="D24" s="391" t="s">
        <v>1093</v>
      </c>
      <c r="E24" s="391" t="s">
        <v>1146</v>
      </c>
      <c r="F24" s="391" t="s">
        <v>1147</v>
      </c>
      <c r="G24" s="391">
        <v>43027</v>
      </c>
      <c r="H24" s="391" t="s">
        <v>57</v>
      </c>
      <c r="I24" s="391" t="s">
        <v>993</v>
      </c>
      <c r="J24" s="391" t="s">
        <v>1096</v>
      </c>
      <c r="K24" s="391" t="s">
        <v>1087</v>
      </c>
      <c r="L24" s="391" t="s">
        <v>105</v>
      </c>
      <c r="M24" s="391" t="s">
        <v>1098</v>
      </c>
      <c r="N24" s="391" t="s">
        <v>1099</v>
      </c>
      <c r="O24" s="391" t="s">
        <v>1100</v>
      </c>
      <c r="P24" s="391" t="s">
        <v>1000</v>
      </c>
      <c r="Q24" s="391" t="s">
        <v>1091</v>
      </c>
      <c r="R24" s="391" t="s">
        <v>1148</v>
      </c>
      <c r="S24" s="392" t="str">
        <f>Adresses_cegeps[[#This Row],[ADRS_GEO_L1_GDUNO]]&amp;", "&amp;Adresses_cegeps[[#This Row],[NOM_MUNCP]]&amp;", "&amp;"Qc, "&amp;Adresses_cegeps[[#This Row],[CD_POSTL_GDUNO]]</f>
        <v>37, rue Wellington Nord, Sherbrooke, Qc, J1H5A9</v>
      </c>
    </row>
    <row r="25" spans="2:19" x14ac:dyDescent="0.25">
      <c r="B25" s="390">
        <v>359505</v>
      </c>
      <c r="C25" s="391" t="s">
        <v>1149</v>
      </c>
      <c r="D25" s="391" t="s">
        <v>1149</v>
      </c>
      <c r="E25" s="391" t="s">
        <v>1150</v>
      </c>
      <c r="F25" s="391"/>
      <c r="G25" s="391">
        <v>66023</v>
      </c>
      <c r="H25" s="391" t="s">
        <v>6</v>
      </c>
      <c r="I25" s="391" t="s">
        <v>993</v>
      </c>
      <c r="J25" s="391" t="s">
        <v>1151</v>
      </c>
      <c r="K25" s="391" t="s">
        <v>1087</v>
      </c>
      <c r="L25" s="391" t="s">
        <v>105</v>
      </c>
      <c r="M25" s="391" t="s">
        <v>1152</v>
      </c>
      <c r="N25" s="391" t="s">
        <v>1153</v>
      </c>
      <c r="O25" s="391" t="s">
        <v>1154</v>
      </c>
      <c r="P25" s="391" t="s">
        <v>1000</v>
      </c>
      <c r="Q25" s="391" t="s">
        <v>1091</v>
      </c>
      <c r="R25" s="391" t="s">
        <v>1155</v>
      </c>
      <c r="S25" s="392" t="str">
        <f>Adresses_cegeps[[#This Row],[ADRS_GEO_L1_GDUNO]]&amp;", "&amp;Adresses_cegeps[[#This Row],[NOM_MUNCP]]&amp;", "&amp;"Qc, "&amp;Adresses_cegeps[[#This Row],[CD_POSTL_GDUNO]]</f>
        <v>390, Notre-Dame Ouest, bureau 320, Montréal, Qc, H2Y1T9</v>
      </c>
    </row>
    <row r="26" spans="2:19" x14ac:dyDescent="0.25">
      <c r="B26" s="390">
        <v>388551</v>
      </c>
      <c r="C26" s="391" t="s">
        <v>1156</v>
      </c>
      <c r="D26" s="391" t="s">
        <v>1157</v>
      </c>
      <c r="E26" s="391" t="s">
        <v>1158</v>
      </c>
      <c r="F26" s="391"/>
      <c r="G26" s="391">
        <v>65005</v>
      </c>
      <c r="H26" s="391" t="s">
        <v>159</v>
      </c>
      <c r="I26" s="391" t="s">
        <v>993</v>
      </c>
      <c r="J26" s="391" t="s">
        <v>1159</v>
      </c>
      <c r="K26" s="391" t="s">
        <v>1097</v>
      </c>
      <c r="L26" s="391" t="s">
        <v>105</v>
      </c>
      <c r="M26" s="391" t="s">
        <v>1160</v>
      </c>
      <c r="N26" s="391" t="s">
        <v>1161</v>
      </c>
      <c r="O26" s="391" t="s">
        <v>1162</v>
      </c>
      <c r="P26" s="391" t="s">
        <v>1000</v>
      </c>
      <c r="Q26" s="391" t="s">
        <v>1091</v>
      </c>
      <c r="R26" s="391" t="s">
        <v>1163</v>
      </c>
      <c r="S26" s="392" t="str">
        <f>Adresses_cegeps[[#This Row],[ADRS_GEO_L1_GDUNO]]&amp;", "&amp;Adresses_cegeps[[#This Row],[NOM_MUNCP]]&amp;", "&amp;"Qc, "&amp;Adresses_cegeps[[#This Row],[CD_POSTL_GDUNO]]</f>
        <v>3, Place Laval, bureau 400, Laval, Qc, H7N1A2</v>
      </c>
    </row>
    <row r="27" spans="2:19" x14ac:dyDescent="0.25">
      <c r="B27" s="390">
        <v>389551</v>
      </c>
      <c r="C27" s="391" t="s">
        <v>1164</v>
      </c>
      <c r="D27" s="391" t="s">
        <v>1165</v>
      </c>
      <c r="E27" s="391" t="s">
        <v>1158</v>
      </c>
      <c r="F27" s="391"/>
      <c r="G27" s="391">
        <v>65005</v>
      </c>
      <c r="H27" s="391" t="s">
        <v>159</v>
      </c>
      <c r="I27" s="391" t="s">
        <v>993</v>
      </c>
      <c r="J27" s="391" t="s">
        <v>1159</v>
      </c>
      <c r="K27" s="391" t="s">
        <v>1107</v>
      </c>
      <c r="L27" s="391" t="s">
        <v>105</v>
      </c>
      <c r="M27" s="391" t="s">
        <v>1160</v>
      </c>
      <c r="N27" s="391" t="s">
        <v>1161</v>
      </c>
      <c r="O27" s="391" t="s">
        <v>1162</v>
      </c>
      <c r="P27" s="391" t="s">
        <v>1000</v>
      </c>
      <c r="Q27" s="391" t="s">
        <v>1091</v>
      </c>
      <c r="R27" s="391" t="s">
        <v>1166</v>
      </c>
      <c r="S27" s="392" t="str">
        <f>Adresses_cegeps[[#This Row],[ADRS_GEO_L1_GDUNO]]&amp;", "&amp;Adresses_cegeps[[#This Row],[NOM_MUNCP]]&amp;", "&amp;"Qc, "&amp;Adresses_cegeps[[#This Row],[CD_POSTL_GDUNO]]</f>
        <v>3, Place Laval, bureau 400, Laval, Qc, H7N1A2</v>
      </c>
    </row>
    <row r="28" spans="2:19" x14ac:dyDescent="0.25">
      <c r="B28" s="390">
        <v>669537</v>
      </c>
      <c r="C28" s="391" t="s">
        <v>1167</v>
      </c>
      <c r="D28" s="391" t="s">
        <v>1167</v>
      </c>
      <c r="E28" s="391" t="s">
        <v>1168</v>
      </c>
      <c r="F28" s="391"/>
      <c r="G28" s="391">
        <v>23027</v>
      </c>
      <c r="H28" s="391" t="s">
        <v>14</v>
      </c>
      <c r="I28" s="391" t="s">
        <v>993</v>
      </c>
      <c r="J28" s="391" t="s">
        <v>1169</v>
      </c>
      <c r="K28" s="391" t="s">
        <v>1087</v>
      </c>
      <c r="L28" s="391" t="s">
        <v>105</v>
      </c>
      <c r="M28" s="391" t="s">
        <v>1170</v>
      </c>
      <c r="N28" s="391" t="s">
        <v>1171</v>
      </c>
      <c r="O28" s="391" t="s">
        <v>1172</v>
      </c>
      <c r="P28" s="391" t="s">
        <v>1000</v>
      </c>
      <c r="Q28" s="391" t="s">
        <v>1091</v>
      </c>
      <c r="R28" s="391" t="s">
        <v>1173</v>
      </c>
      <c r="S28" s="392" t="str">
        <f>Adresses_cegeps[[#This Row],[ADRS_GEO_L1_GDUNO]]&amp;", "&amp;Adresses_cegeps[[#This Row],[NOM_MUNCP]]&amp;", "&amp;"Qc, "&amp;Adresses_cegeps[[#This Row],[CD_POSTL_GDUNO]]</f>
        <v>751, côte d'Abraham, Québec, Qc, G1R1A2</v>
      </c>
    </row>
    <row r="29" spans="2:19" x14ac:dyDescent="0.25">
      <c r="B29" s="390">
        <v>669538</v>
      </c>
      <c r="C29" s="391" t="s">
        <v>1174</v>
      </c>
      <c r="D29" s="391" t="s">
        <v>1175</v>
      </c>
      <c r="E29" s="391" t="s">
        <v>1176</v>
      </c>
      <c r="F29" s="391"/>
      <c r="G29" s="391">
        <v>23027</v>
      </c>
      <c r="H29" s="391" t="s">
        <v>14</v>
      </c>
      <c r="I29" s="391" t="s">
        <v>993</v>
      </c>
      <c r="J29" s="391" t="s">
        <v>1169</v>
      </c>
      <c r="K29" s="391" t="s">
        <v>1097</v>
      </c>
      <c r="L29" s="391" t="s">
        <v>105</v>
      </c>
      <c r="M29" s="391" t="s">
        <v>1177</v>
      </c>
      <c r="N29" s="391" t="s">
        <v>1171</v>
      </c>
      <c r="O29" s="391" t="s">
        <v>1172</v>
      </c>
      <c r="P29" s="391" t="s">
        <v>1000</v>
      </c>
      <c r="Q29" s="391" t="s">
        <v>1091</v>
      </c>
      <c r="R29" s="391" t="s">
        <v>1178</v>
      </c>
      <c r="S29" s="392" t="str">
        <f>Adresses_cegeps[[#This Row],[ADRS_GEO_L1_GDUNO]]&amp;", "&amp;Adresses_cegeps[[#This Row],[NOM_MUNCP]]&amp;", "&amp;"Qc, "&amp;Adresses_cegeps[[#This Row],[CD_POSTL_GDUNO]]</f>
        <v>751, Côte d'Abraham, Québec, Qc, G1R1A2</v>
      </c>
    </row>
    <row r="30" spans="2:19" x14ac:dyDescent="0.25">
      <c r="B30" s="390">
        <v>669542</v>
      </c>
      <c r="C30" s="391" t="s">
        <v>1179</v>
      </c>
      <c r="D30" s="391" t="s">
        <v>1179</v>
      </c>
      <c r="E30" s="391" t="s">
        <v>1180</v>
      </c>
      <c r="F30" s="391"/>
      <c r="G30" s="391">
        <v>23027</v>
      </c>
      <c r="H30" s="391" t="s">
        <v>14</v>
      </c>
      <c r="I30" s="391" t="s">
        <v>993</v>
      </c>
      <c r="J30" s="391" t="s">
        <v>1181</v>
      </c>
      <c r="K30" s="391" t="s">
        <v>1087</v>
      </c>
      <c r="L30" s="391" t="s">
        <v>105</v>
      </c>
      <c r="M30" s="391" t="s">
        <v>1182</v>
      </c>
      <c r="N30" s="391" t="s">
        <v>1183</v>
      </c>
      <c r="O30" s="391" t="s">
        <v>1184</v>
      </c>
      <c r="P30" s="391" t="s">
        <v>1000</v>
      </c>
      <c r="Q30" s="391" t="s">
        <v>1091</v>
      </c>
      <c r="R30" s="391" t="s">
        <v>1185</v>
      </c>
      <c r="S30" s="392" t="str">
        <f>Adresses_cegeps[[#This Row],[ADRS_GEO_L1_GDUNO]]&amp;", "&amp;Adresses_cegeps[[#This Row],[NOM_MUNCP]]&amp;", "&amp;"Qc, "&amp;Adresses_cegeps[[#This Row],[CD_POSTL_GDUNO]]</f>
        <v>310, boul. Langelier, bureau 214, Québec, Qc, G1K5N3</v>
      </c>
    </row>
    <row r="31" spans="2:19" x14ac:dyDescent="0.25">
      <c r="B31" s="390">
        <v>669546</v>
      </c>
      <c r="C31" s="391" t="s">
        <v>1186</v>
      </c>
      <c r="D31" s="391" t="s">
        <v>1186</v>
      </c>
      <c r="E31" s="391" t="s">
        <v>1187</v>
      </c>
      <c r="F31" s="391"/>
      <c r="G31" s="391">
        <v>23027</v>
      </c>
      <c r="H31" s="391" t="s">
        <v>14</v>
      </c>
      <c r="I31" s="391" t="s">
        <v>993</v>
      </c>
      <c r="J31" s="391" t="s">
        <v>1188</v>
      </c>
      <c r="K31" s="391" t="s">
        <v>1087</v>
      </c>
      <c r="L31" s="391" t="s">
        <v>105</v>
      </c>
      <c r="M31" s="391" t="s">
        <v>1189</v>
      </c>
      <c r="N31" s="391" t="s">
        <v>1190</v>
      </c>
      <c r="O31" s="391" t="s">
        <v>1191</v>
      </c>
      <c r="P31" s="391" t="s">
        <v>1000</v>
      </c>
      <c r="Q31" s="391" t="s">
        <v>1091</v>
      </c>
      <c r="R31" s="391" t="s">
        <v>1192</v>
      </c>
      <c r="S31" s="392" t="str">
        <f>Adresses_cegeps[[#This Row],[ADRS_GEO_L1_GDUNO]]&amp;", "&amp;Adresses_cegeps[[#This Row],[NOM_MUNCP]]&amp;", "&amp;"Qc, "&amp;Adresses_cegeps[[#This Row],[CD_POSTL_GDUNO]]</f>
        <v>840, rue Saint-Jean, Québec, Qc, G1R1R3</v>
      </c>
    </row>
    <row r="32" spans="2:19" x14ac:dyDescent="0.25">
      <c r="B32" s="390">
        <v>669590</v>
      </c>
      <c r="C32" s="391" t="s">
        <v>1193</v>
      </c>
      <c r="D32" s="391" t="s">
        <v>1194</v>
      </c>
      <c r="E32" s="391" t="s">
        <v>1195</v>
      </c>
      <c r="F32" s="391"/>
      <c r="G32" s="391">
        <v>23027</v>
      </c>
      <c r="H32" s="391" t="s">
        <v>14</v>
      </c>
      <c r="I32" s="391" t="s">
        <v>993</v>
      </c>
      <c r="J32" s="391" t="s">
        <v>1196</v>
      </c>
      <c r="K32" s="391" t="s">
        <v>1197</v>
      </c>
      <c r="L32" s="391" t="s">
        <v>105</v>
      </c>
      <c r="M32" s="391"/>
      <c r="N32" s="391" t="s">
        <v>1198</v>
      </c>
      <c r="O32" s="391" t="s">
        <v>1199</v>
      </c>
      <c r="P32" s="391" t="s">
        <v>1000</v>
      </c>
      <c r="Q32" s="391" t="s">
        <v>1091</v>
      </c>
      <c r="R32" s="391" t="s">
        <v>1200</v>
      </c>
      <c r="S32" s="392" t="str">
        <f>Adresses_cegeps[[#This Row],[ADRS_GEO_L1_GDUNO]]&amp;", "&amp;Adresses_cegeps[[#This Row],[NOM_MUNCP]]&amp;", "&amp;"Qc, "&amp;Adresses_cegeps[[#This Row],[CD_POSTL_GDUNO]]</f>
        <v>755, Grande Allée Ouest, Québec, Qc, G1S1C1</v>
      </c>
    </row>
    <row r="33" spans="2:19" x14ac:dyDescent="0.25">
      <c r="B33" s="390">
        <v>669639</v>
      </c>
      <c r="C33" s="391" t="s">
        <v>1201</v>
      </c>
      <c r="D33" s="391" t="s">
        <v>1202</v>
      </c>
      <c r="E33" s="391" t="s">
        <v>1203</v>
      </c>
      <c r="F33" s="391"/>
      <c r="G33" s="391">
        <v>23027</v>
      </c>
      <c r="H33" s="391" t="s">
        <v>14</v>
      </c>
      <c r="I33" s="391" t="s">
        <v>993</v>
      </c>
      <c r="J33" s="391" t="s">
        <v>1204</v>
      </c>
      <c r="K33" s="391" t="s">
        <v>1107</v>
      </c>
      <c r="L33" s="391" t="s">
        <v>105</v>
      </c>
      <c r="M33" s="391" t="s">
        <v>1160</v>
      </c>
      <c r="N33" s="391" t="s">
        <v>1205</v>
      </c>
      <c r="O33" s="391" t="s">
        <v>1206</v>
      </c>
      <c r="P33" s="391" t="s">
        <v>1000</v>
      </c>
      <c r="Q33" s="391" t="s">
        <v>1091</v>
      </c>
      <c r="R33" s="391" t="s">
        <v>1207</v>
      </c>
      <c r="S33" s="392" t="str">
        <f>Adresses_cegeps[[#This Row],[ADRS_GEO_L1_GDUNO]]&amp;", "&amp;Adresses_cegeps[[#This Row],[NOM_MUNCP]]&amp;", "&amp;"Qc, "&amp;Adresses_cegeps[[#This Row],[CD_POSTL_GDUNO]]</f>
        <v>905, avenue Honoré-Mercier, bureau 20, Québec, Qc, G1R5M6</v>
      </c>
    </row>
    <row r="34" spans="2:19" x14ac:dyDescent="0.25">
      <c r="B34" s="390">
        <v>690530</v>
      </c>
      <c r="C34" s="391" t="s">
        <v>1208</v>
      </c>
      <c r="D34" s="391" t="s">
        <v>1208</v>
      </c>
      <c r="E34" s="391" t="s">
        <v>1209</v>
      </c>
      <c r="F34" s="391"/>
      <c r="G34" s="391">
        <v>66023</v>
      </c>
      <c r="H34" s="391" t="s">
        <v>6</v>
      </c>
      <c r="I34" s="391" t="s">
        <v>993</v>
      </c>
      <c r="J34" s="391" t="s">
        <v>1210</v>
      </c>
      <c r="K34" s="391" t="s">
        <v>1087</v>
      </c>
      <c r="L34" s="391" t="s">
        <v>105</v>
      </c>
      <c r="M34" s="391" t="s">
        <v>1211</v>
      </c>
      <c r="N34" s="391" t="s">
        <v>1212</v>
      </c>
      <c r="O34" s="391" t="s">
        <v>1213</v>
      </c>
      <c r="P34" s="391" t="s">
        <v>1000</v>
      </c>
      <c r="Q34" s="391" t="s">
        <v>1091</v>
      </c>
      <c r="R34" s="391" t="s">
        <v>1214</v>
      </c>
      <c r="S34" s="392" t="str">
        <f>Adresses_cegeps[[#This Row],[ADRS_GEO_L1_GDUNO]]&amp;", "&amp;Adresses_cegeps[[#This Row],[NOM_MUNCP]]&amp;", "&amp;"Qc, "&amp;Adresses_cegeps[[#This Row],[CD_POSTL_GDUNO]]</f>
        <v>1922, rue Ste-Catherine Ouest 6e étage, Montréal, Qc, H3H1M4</v>
      </c>
    </row>
    <row r="35" spans="2:19" x14ac:dyDescent="0.25">
      <c r="B35" s="390">
        <v>690555</v>
      </c>
      <c r="C35" s="391" t="s">
        <v>1215</v>
      </c>
      <c r="D35" s="391" t="s">
        <v>1215</v>
      </c>
      <c r="E35" s="391" t="s">
        <v>1216</v>
      </c>
      <c r="F35" s="391"/>
      <c r="G35" s="391">
        <v>81017</v>
      </c>
      <c r="H35" s="391" t="s">
        <v>1029</v>
      </c>
      <c r="I35" s="391" t="s">
        <v>993</v>
      </c>
      <c r="J35" s="391" t="s">
        <v>1217</v>
      </c>
      <c r="K35" s="391" t="s">
        <v>1087</v>
      </c>
      <c r="L35" s="391" t="s">
        <v>105</v>
      </c>
      <c r="M35" s="391" t="s">
        <v>1218</v>
      </c>
      <c r="N35" s="391" t="s">
        <v>1219</v>
      </c>
      <c r="O35" s="391" t="s">
        <v>1220</v>
      </c>
      <c r="P35" s="391" t="s">
        <v>1000</v>
      </c>
      <c r="Q35" s="391" t="s">
        <v>1091</v>
      </c>
      <c r="R35" s="391" t="s">
        <v>1221</v>
      </c>
      <c r="S35" s="392" t="str">
        <f>Adresses_cegeps[[#This Row],[ADRS_GEO_L1_GDUNO]]&amp;", "&amp;Adresses_cegeps[[#This Row],[NOM_MUNCP]]&amp;", "&amp;"Qc, "&amp;Adresses_cegeps[[#This Row],[CD_POSTL_GDUNO]]</f>
        <v>101, rue Saint-Jean-Bosco, Gatineau, Qc, J8Y3G5</v>
      </c>
    </row>
    <row r="36" spans="2:19" x14ac:dyDescent="0.25">
      <c r="B36" s="390">
        <v>690556</v>
      </c>
      <c r="C36" s="391" t="s">
        <v>1222</v>
      </c>
      <c r="D36" s="391" t="s">
        <v>1223</v>
      </c>
      <c r="E36" s="391" t="s">
        <v>1216</v>
      </c>
      <c r="F36" s="391"/>
      <c r="G36" s="391">
        <v>81017</v>
      </c>
      <c r="H36" s="391" t="s">
        <v>1029</v>
      </c>
      <c r="I36" s="391" t="s">
        <v>993</v>
      </c>
      <c r="J36" s="391" t="s">
        <v>1217</v>
      </c>
      <c r="K36" s="391" t="s">
        <v>1097</v>
      </c>
      <c r="L36" s="391" t="s">
        <v>105</v>
      </c>
      <c r="M36" s="391" t="s">
        <v>1218</v>
      </c>
      <c r="N36" s="391" t="s">
        <v>1219</v>
      </c>
      <c r="O36" s="391" t="s">
        <v>1220</v>
      </c>
      <c r="P36" s="391" t="s">
        <v>1000</v>
      </c>
      <c r="Q36" s="391" t="s">
        <v>1091</v>
      </c>
      <c r="R36" s="391" t="s">
        <v>1224</v>
      </c>
      <c r="S36" s="392" t="str">
        <f>Adresses_cegeps[[#This Row],[ADRS_GEO_L1_GDUNO]]&amp;", "&amp;Adresses_cegeps[[#This Row],[NOM_MUNCP]]&amp;", "&amp;"Qc, "&amp;Adresses_cegeps[[#This Row],[CD_POSTL_GDUNO]]</f>
        <v>101, rue Saint-Jean-Bosco, Gatineau, Qc, J8Y3G5</v>
      </c>
    </row>
    <row r="37" spans="2:19" x14ac:dyDescent="0.25">
      <c r="B37" s="390">
        <v>669506</v>
      </c>
      <c r="C37" s="391" t="s">
        <v>1225</v>
      </c>
      <c r="D37" s="391" t="s">
        <v>1225</v>
      </c>
      <c r="E37" s="391" t="s">
        <v>1195</v>
      </c>
      <c r="F37" s="391"/>
      <c r="G37" s="391">
        <v>23027</v>
      </c>
      <c r="H37" s="391" t="s">
        <v>14</v>
      </c>
      <c r="I37" s="391" t="s">
        <v>993</v>
      </c>
      <c r="J37" s="391" t="s">
        <v>1196</v>
      </c>
      <c r="K37" s="391" t="s">
        <v>1087</v>
      </c>
      <c r="L37" s="391" t="s">
        <v>105</v>
      </c>
      <c r="M37" s="391" t="s">
        <v>1226</v>
      </c>
      <c r="N37" s="391" t="s">
        <v>1198</v>
      </c>
      <c r="O37" s="391" t="s">
        <v>1199</v>
      </c>
      <c r="P37" s="391" t="s">
        <v>1000</v>
      </c>
      <c r="Q37" s="391" t="s">
        <v>1091</v>
      </c>
      <c r="R37" s="391" t="s">
        <v>1227</v>
      </c>
      <c r="S37" s="392" t="str">
        <f>Adresses_cegeps[[#This Row],[ADRS_GEO_L1_GDUNO]]&amp;", "&amp;Adresses_cegeps[[#This Row],[NOM_MUNCP]]&amp;", "&amp;"Qc, "&amp;Adresses_cegeps[[#This Row],[CD_POSTL_GDUNO]]</f>
        <v>755, Grande Allée Ouest, Québec, Qc, G1S1C1</v>
      </c>
    </row>
    <row r="38" spans="2:19" x14ac:dyDescent="0.25">
      <c r="B38" s="390">
        <v>669511</v>
      </c>
      <c r="C38" s="391" t="s">
        <v>1228</v>
      </c>
      <c r="D38" s="391" t="s">
        <v>1228</v>
      </c>
      <c r="E38" s="391" t="s">
        <v>1229</v>
      </c>
      <c r="F38" s="391"/>
      <c r="G38" s="391">
        <v>23027</v>
      </c>
      <c r="H38" s="391" t="s">
        <v>14</v>
      </c>
      <c r="I38" s="391" t="s">
        <v>993</v>
      </c>
      <c r="J38" s="391" t="s">
        <v>1230</v>
      </c>
      <c r="K38" s="391" t="s">
        <v>1097</v>
      </c>
      <c r="L38" s="391" t="s">
        <v>105</v>
      </c>
      <c r="M38" s="391" t="s">
        <v>1226</v>
      </c>
      <c r="N38" s="391" t="s">
        <v>1231</v>
      </c>
      <c r="O38" s="391" t="s">
        <v>1232</v>
      </c>
      <c r="P38" s="391" t="s">
        <v>1000</v>
      </c>
      <c r="Q38" s="391" t="s">
        <v>1091</v>
      </c>
      <c r="R38" s="391" t="s">
        <v>1233</v>
      </c>
      <c r="S38" s="392" t="str">
        <f>Adresses_cegeps[[#This Row],[ADRS_GEO_L1_GDUNO]]&amp;", "&amp;Adresses_cegeps[[#This Row],[NOM_MUNCP]]&amp;", "&amp;"Qc, "&amp;Adresses_cegeps[[#This Row],[CD_POSTL_GDUNO]]</f>
        <v>611, 6e avenue de l'Aéroport, Québec, Qc, G2G2T4</v>
      </c>
    </row>
    <row r="39" spans="2:19" x14ac:dyDescent="0.25">
      <c r="B39" s="390">
        <v>693511</v>
      </c>
      <c r="C39" s="391" t="s">
        <v>1234</v>
      </c>
      <c r="D39" s="391" t="s">
        <v>1234</v>
      </c>
      <c r="E39" s="391" t="s">
        <v>1235</v>
      </c>
      <c r="F39" s="391"/>
      <c r="G39" s="391">
        <v>66023</v>
      </c>
      <c r="H39" s="391" t="s">
        <v>6</v>
      </c>
      <c r="I39" s="391" t="s">
        <v>993</v>
      </c>
      <c r="J39" s="391" t="s">
        <v>1236</v>
      </c>
      <c r="K39" s="391" t="s">
        <v>1097</v>
      </c>
      <c r="L39" s="391" t="s">
        <v>105</v>
      </c>
      <c r="M39" s="391" t="s">
        <v>1237</v>
      </c>
      <c r="N39" s="391" t="s">
        <v>1238</v>
      </c>
      <c r="O39" s="391" t="s">
        <v>1239</v>
      </c>
      <c r="P39" s="391" t="s">
        <v>1000</v>
      </c>
      <c r="Q39" s="391" t="s">
        <v>1091</v>
      </c>
      <c r="R39" s="391" t="s">
        <v>1240</v>
      </c>
      <c r="S39" s="392" t="str">
        <f>Adresses_cegeps[[#This Row],[ADRS_GEO_L1_GDUNO]]&amp;", "&amp;Adresses_cegeps[[#This Row],[NOM_MUNCP]]&amp;", "&amp;"Qc, "&amp;Adresses_cegeps[[#This Row],[CD_POSTL_GDUNO]]</f>
        <v>5030, rue Jeanne-Mance, Montréal, Qc, H2V4J8</v>
      </c>
    </row>
    <row r="40" spans="2:19" x14ac:dyDescent="0.25">
      <c r="B40" s="390">
        <v>693520</v>
      </c>
      <c r="C40" s="391" t="s">
        <v>1241</v>
      </c>
      <c r="D40" s="391" t="s">
        <v>1242</v>
      </c>
      <c r="E40" s="391" t="s">
        <v>1243</v>
      </c>
      <c r="F40" s="391"/>
      <c r="G40" s="391">
        <v>66072</v>
      </c>
      <c r="H40" s="391" t="s">
        <v>1244</v>
      </c>
      <c r="I40" s="391" t="s">
        <v>993</v>
      </c>
      <c r="J40" s="391" t="s">
        <v>1245</v>
      </c>
      <c r="K40" s="391" t="s">
        <v>1097</v>
      </c>
      <c r="L40" s="391" t="s">
        <v>105</v>
      </c>
      <c r="M40" s="391" t="s">
        <v>1135</v>
      </c>
      <c r="N40" s="391" t="s">
        <v>1246</v>
      </c>
      <c r="O40" s="391" t="s">
        <v>1247</v>
      </c>
      <c r="P40" s="391" t="s">
        <v>1000</v>
      </c>
      <c r="Q40" s="391" t="s">
        <v>1091</v>
      </c>
      <c r="R40" s="391" t="s">
        <v>1248</v>
      </c>
      <c r="S40" s="392" t="str">
        <f>Adresses_cegeps[[#This Row],[ADRS_GEO_L1_GDUNO]]&amp;", "&amp;Adresses_cegeps[[#This Row],[NOM_MUNCP]]&amp;", "&amp;"Qc, "&amp;Adresses_cegeps[[#This Row],[CD_POSTL_GDUNO]]</f>
        <v>2195, avenue Ekers, Mont-Royal, Qc, H1S1C6</v>
      </c>
    </row>
    <row r="41" spans="2:19" x14ac:dyDescent="0.25">
      <c r="B41" s="390">
        <v>693521</v>
      </c>
      <c r="C41" s="391" t="s">
        <v>1241</v>
      </c>
      <c r="D41" s="391" t="s">
        <v>1249</v>
      </c>
      <c r="E41" s="391" t="s">
        <v>1250</v>
      </c>
      <c r="F41" s="391"/>
      <c r="G41" s="391">
        <v>78032</v>
      </c>
      <c r="H41" s="391" t="s">
        <v>1251</v>
      </c>
      <c r="I41" s="391" t="s">
        <v>993</v>
      </c>
      <c r="J41" s="391" t="s">
        <v>1252</v>
      </c>
      <c r="K41" s="391" t="s">
        <v>1097</v>
      </c>
      <c r="L41" s="391" t="s">
        <v>105</v>
      </c>
      <c r="M41" s="391" t="s">
        <v>1135</v>
      </c>
      <c r="N41" s="391" t="s">
        <v>1253</v>
      </c>
      <c r="O41" s="391" t="s">
        <v>1254</v>
      </c>
      <c r="P41" s="391" t="s">
        <v>1000</v>
      </c>
      <c r="Q41" s="391" t="s">
        <v>1091</v>
      </c>
      <c r="R41" s="391" t="s">
        <v>1255</v>
      </c>
      <c r="S41" s="392" t="str">
        <f>Adresses_cegeps[[#This Row],[ADRS_GEO_L1_GDUNO]]&amp;", "&amp;Adresses_cegeps[[#This Row],[NOM_MUNCP]]&amp;", "&amp;"Qc, "&amp;Adresses_cegeps[[#This Row],[CD_POSTL_GDUNO]]</f>
        <v>33, rue Saint-Vincent, Sainte-Agathe-des-Monts, Qc, J8C2A8</v>
      </c>
    </row>
    <row r="42" spans="2:19" x14ac:dyDescent="0.25">
      <c r="B42" s="390">
        <v>693522</v>
      </c>
      <c r="C42" s="391" t="s">
        <v>1241</v>
      </c>
      <c r="D42" s="391" t="s">
        <v>1256</v>
      </c>
      <c r="E42" s="391" t="s">
        <v>1257</v>
      </c>
      <c r="F42" s="391" t="s">
        <v>1258</v>
      </c>
      <c r="G42" s="391">
        <v>58227</v>
      </c>
      <c r="H42" s="391" t="s">
        <v>1105</v>
      </c>
      <c r="I42" s="391" t="s">
        <v>993</v>
      </c>
      <c r="J42" s="391" t="s">
        <v>1259</v>
      </c>
      <c r="K42" s="391" t="s">
        <v>1097</v>
      </c>
      <c r="L42" s="391" t="s">
        <v>105</v>
      </c>
      <c r="M42" s="391" t="s">
        <v>1135</v>
      </c>
      <c r="N42" s="391" t="s">
        <v>1260</v>
      </c>
      <c r="O42" s="391" t="s">
        <v>1261</v>
      </c>
      <c r="P42" s="391" t="s">
        <v>1000</v>
      </c>
      <c r="Q42" s="391" t="s">
        <v>1091</v>
      </c>
      <c r="R42" s="391" t="s">
        <v>1262</v>
      </c>
      <c r="S42" s="392" t="str">
        <f>Adresses_cegeps[[#This Row],[ADRS_GEO_L1_GDUNO]]&amp;", "&amp;Adresses_cegeps[[#This Row],[NOM_MUNCP]]&amp;", "&amp;"Qc, "&amp;Adresses_cegeps[[#This Row],[CD_POSTL_GDUNO]]</f>
        <v>150, place Charles-Le Moyne, Longueuil, Qc, J4K2T4</v>
      </c>
    </row>
    <row r="43" spans="2:19" x14ac:dyDescent="0.25">
      <c r="B43" s="390">
        <v>693530</v>
      </c>
      <c r="C43" s="391" t="s">
        <v>1263</v>
      </c>
      <c r="D43" s="391" t="s">
        <v>1263</v>
      </c>
      <c r="E43" s="391" t="s">
        <v>1264</v>
      </c>
      <c r="F43" s="391"/>
      <c r="G43" s="391">
        <v>66023</v>
      </c>
      <c r="H43" s="391" t="s">
        <v>6</v>
      </c>
      <c r="I43" s="391" t="s">
        <v>993</v>
      </c>
      <c r="J43" s="391" t="s">
        <v>1265</v>
      </c>
      <c r="K43" s="391" t="s">
        <v>1087</v>
      </c>
      <c r="L43" s="391" t="s">
        <v>105</v>
      </c>
      <c r="M43" s="391" t="s">
        <v>1266</v>
      </c>
      <c r="N43" s="391" t="s">
        <v>1267</v>
      </c>
      <c r="O43" s="391" t="s">
        <v>1268</v>
      </c>
      <c r="P43" s="391" t="s">
        <v>1000</v>
      </c>
      <c r="Q43" s="391" t="s">
        <v>1091</v>
      </c>
      <c r="R43" s="391" t="s">
        <v>1269</v>
      </c>
      <c r="S43" s="392" t="str">
        <f>Adresses_cegeps[[#This Row],[ADRS_GEO_L1_GDUNO]]&amp;", "&amp;Adresses_cegeps[[#This Row],[NOM_MUNCP]]&amp;", "&amp;"Qc, "&amp;Adresses_cegeps[[#This Row],[CD_POSTL_GDUNO]]</f>
        <v>1300, boulevard Saint-Joseph, Montréal, Qc, H8S2M8</v>
      </c>
    </row>
    <row r="44" spans="2:19" x14ac:dyDescent="0.25">
      <c r="B44" s="390">
        <v>693540</v>
      </c>
      <c r="C44" s="391" t="s">
        <v>1270</v>
      </c>
      <c r="D44" s="391" t="s">
        <v>1271</v>
      </c>
      <c r="E44" s="391" t="s">
        <v>1272</v>
      </c>
      <c r="F44" s="391"/>
      <c r="G44" s="391">
        <v>58227</v>
      </c>
      <c r="H44" s="391" t="s">
        <v>1105</v>
      </c>
      <c r="I44" s="391" t="s">
        <v>993</v>
      </c>
      <c r="J44" s="391" t="s">
        <v>1273</v>
      </c>
      <c r="K44" s="391" t="s">
        <v>1097</v>
      </c>
      <c r="L44" s="391" t="s">
        <v>105</v>
      </c>
      <c r="M44" s="391" t="s">
        <v>1135</v>
      </c>
      <c r="N44" s="391" t="s">
        <v>1260</v>
      </c>
      <c r="O44" s="391" t="s">
        <v>1261</v>
      </c>
      <c r="P44" s="391" t="s">
        <v>1000</v>
      </c>
      <c r="Q44" s="391" t="s">
        <v>1091</v>
      </c>
      <c r="R44" s="391" t="s">
        <v>1274</v>
      </c>
      <c r="S44" s="392" t="str">
        <f>Adresses_cegeps[[#This Row],[ADRS_GEO_L1_GDUNO]]&amp;", "&amp;Adresses_cegeps[[#This Row],[NOM_MUNCP]]&amp;", "&amp;"Qc, "&amp;Adresses_cegeps[[#This Row],[CD_POSTL_GDUNO]]</f>
        <v>150, place Charles-Le Moyne, bureau 2060, Longueuil, Qc, J4K0A8</v>
      </c>
    </row>
    <row r="45" spans="2:19" x14ac:dyDescent="0.25">
      <c r="B45" s="390">
        <v>693550</v>
      </c>
      <c r="C45" s="391" t="s">
        <v>1275</v>
      </c>
      <c r="D45" s="391" t="s">
        <v>1275</v>
      </c>
      <c r="E45" s="391" t="s">
        <v>1276</v>
      </c>
      <c r="F45" s="391" t="s">
        <v>1277</v>
      </c>
      <c r="G45" s="391">
        <v>66023</v>
      </c>
      <c r="H45" s="391" t="s">
        <v>6</v>
      </c>
      <c r="I45" s="391" t="s">
        <v>993</v>
      </c>
      <c r="J45" s="391" t="s">
        <v>1278</v>
      </c>
      <c r="K45" s="391" t="s">
        <v>1087</v>
      </c>
      <c r="L45" s="391" t="s">
        <v>105</v>
      </c>
      <c r="M45" s="391" t="s">
        <v>1279</v>
      </c>
      <c r="N45" s="391" t="s">
        <v>1280</v>
      </c>
      <c r="O45" s="391" t="s">
        <v>1281</v>
      </c>
      <c r="P45" s="391" t="s">
        <v>1000</v>
      </c>
      <c r="Q45" s="391" t="s">
        <v>1091</v>
      </c>
      <c r="R45" s="391" t="s">
        <v>1282</v>
      </c>
      <c r="S45" s="392" t="str">
        <f>Adresses_cegeps[[#This Row],[ADRS_GEO_L1_GDUNO]]&amp;", "&amp;Adresses_cegeps[[#This Row],[NOM_MUNCP]]&amp;", "&amp;"Qc, "&amp;Adresses_cegeps[[#This Row],[CD_POSTL_GDUNO]]</f>
        <v>1118, rue Sainte-Catherine Ouest, Montréal, Qc, H3B1H5</v>
      </c>
    </row>
    <row r="46" spans="2:19" x14ac:dyDescent="0.25">
      <c r="B46" s="390">
        <v>693551</v>
      </c>
      <c r="C46" s="391" t="s">
        <v>1283</v>
      </c>
      <c r="D46" s="391" t="s">
        <v>1283</v>
      </c>
      <c r="E46" s="391" t="s">
        <v>1276</v>
      </c>
      <c r="F46" s="391" t="s">
        <v>1284</v>
      </c>
      <c r="G46" s="391">
        <v>66023</v>
      </c>
      <c r="H46" s="391" t="s">
        <v>6</v>
      </c>
      <c r="I46" s="391" t="s">
        <v>993</v>
      </c>
      <c r="J46" s="391" t="s">
        <v>1278</v>
      </c>
      <c r="K46" s="391" t="s">
        <v>1097</v>
      </c>
      <c r="L46" s="391" t="s">
        <v>105</v>
      </c>
      <c r="M46" s="391" t="s">
        <v>1279</v>
      </c>
      <c r="N46" s="391" t="s">
        <v>1280</v>
      </c>
      <c r="O46" s="391" t="s">
        <v>1281</v>
      </c>
      <c r="P46" s="391" t="s">
        <v>1000</v>
      </c>
      <c r="Q46" s="391" t="s">
        <v>1091</v>
      </c>
      <c r="R46" s="391" t="s">
        <v>1285</v>
      </c>
      <c r="S46" s="392" t="str">
        <f>Adresses_cegeps[[#This Row],[ADRS_GEO_L1_GDUNO]]&amp;", "&amp;Adresses_cegeps[[#This Row],[NOM_MUNCP]]&amp;", "&amp;"Qc, "&amp;Adresses_cegeps[[#This Row],[CD_POSTL_GDUNO]]</f>
        <v>1118, rue Sainte-Catherine Ouest, Montréal, Qc, H3B1H5</v>
      </c>
    </row>
    <row r="47" spans="2:19" x14ac:dyDescent="0.25">
      <c r="B47" s="390">
        <v>693560</v>
      </c>
      <c r="C47" s="391" t="s">
        <v>1286</v>
      </c>
      <c r="D47" s="391" t="s">
        <v>1286</v>
      </c>
      <c r="E47" s="391" t="s">
        <v>1287</v>
      </c>
      <c r="F47" s="391"/>
      <c r="G47" s="391">
        <v>66023</v>
      </c>
      <c r="H47" s="391" t="s">
        <v>6</v>
      </c>
      <c r="I47" s="391" t="s">
        <v>993</v>
      </c>
      <c r="J47" s="391" t="s">
        <v>1288</v>
      </c>
      <c r="K47" s="391" t="s">
        <v>1087</v>
      </c>
      <c r="L47" s="391" t="s">
        <v>105</v>
      </c>
      <c r="M47" s="391"/>
      <c r="N47" s="391" t="s">
        <v>1289</v>
      </c>
      <c r="O47" s="391" t="s">
        <v>1290</v>
      </c>
      <c r="P47" s="391" t="s">
        <v>1000</v>
      </c>
      <c r="Q47" s="391" t="s">
        <v>1091</v>
      </c>
      <c r="R47" s="391" t="s">
        <v>1291</v>
      </c>
      <c r="S47" s="392" t="str">
        <f>Adresses_cegeps[[#This Row],[ADRS_GEO_L1_GDUNO]]&amp;", "&amp;Adresses_cegeps[[#This Row],[NOM_MUNCP]]&amp;", "&amp;"Qc, "&amp;Adresses_cegeps[[#This Row],[CD_POSTL_GDUNO]]</f>
        <v>1995, rue Bélanger, Montréal, Qc, H2G1B8</v>
      </c>
    </row>
    <row r="48" spans="2:19" x14ac:dyDescent="0.25">
      <c r="B48" s="390">
        <v>693570</v>
      </c>
      <c r="C48" s="391" t="s">
        <v>1292</v>
      </c>
      <c r="D48" s="391" t="s">
        <v>1293</v>
      </c>
      <c r="E48" s="391" t="s">
        <v>1294</v>
      </c>
      <c r="F48" s="391" t="s">
        <v>1295</v>
      </c>
      <c r="G48" s="391">
        <v>66023</v>
      </c>
      <c r="H48" s="391" t="s">
        <v>6</v>
      </c>
      <c r="I48" s="391" t="s">
        <v>993</v>
      </c>
      <c r="J48" s="391" t="s">
        <v>1296</v>
      </c>
      <c r="K48" s="391" t="s">
        <v>1087</v>
      </c>
      <c r="L48" s="391" t="s">
        <v>105</v>
      </c>
      <c r="M48" s="391" t="s">
        <v>1297</v>
      </c>
      <c r="N48" s="391" t="s">
        <v>1298</v>
      </c>
      <c r="O48" s="391" t="s">
        <v>1299</v>
      </c>
      <c r="P48" s="391" t="s">
        <v>1000</v>
      </c>
      <c r="Q48" s="391" t="s">
        <v>1091</v>
      </c>
      <c r="R48" s="391" t="s">
        <v>1300</v>
      </c>
      <c r="S48" s="392" t="str">
        <f>Adresses_cegeps[[#This Row],[ADRS_GEO_L1_GDUNO]]&amp;", "&amp;Adresses_cegeps[[#This Row],[NOM_MUNCP]]&amp;", "&amp;"Qc, "&amp;Adresses_cegeps[[#This Row],[CD_POSTL_GDUNO]]</f>
        <v>1255, boulevard Robert-Bourassa, Montréal, Qc, H3B3V8</v>
      </c>
    </row>
    <row r="49" spans="2:19" x14ac:dyDescent="0.25">
      <c r="B49" s="390">
        <v>693571</v>
      </c>
      <c r="C49" s="391" t="s">
        <v>1301</v>
      </c>
      <c r="D49" s="391" t="s">
        <v>1293</v>
      </c>
      <c r="E49" s="391" t="s">
        <v>1294</v>
      </c>
      <c r="F49" s="391" t="s">
        <v>1295</v>
      </c>
      <c r="G49" s="391">
        <v>66023</v>
      </c>
      <c r="H49" s="391" t="s">
        <v>6</v>
      </c>
      <c r="I49" s="391" t="s">
        <v>993</v>
      </c>
      <c r="J49" s="391" t="s">
        <v>1296</v>
      </c>
      <c r="K49" s="391" t="s">
        <v>1097</v>
      </c>
      <c r="L49" s="391" t="s">
        <v>105</v>
      </c>
      <c r="M49" s="391"/>
      <c r="N49" s="391" t="s">
        <v>1298</v>
      </c>
      <c r="O49" s="391" t="s">
        <v>1299</v>
      </c>
      <c r="P49" s="391" t="s">
        <v>1000</v>
      </c>
      <c r="Q49" s="391" t="s">
        <v>1091</v>
      </c>
      <c r="R49" s="391" t="s">
        <v>1302</v>
      </c>
      <c r="S49" s="392" t="str">
        <f>Adresses_cegeps[[#This Row],[ADRS_GEO_L1_GDUNO]]&amp;", "&amp;Adresses_cegeps[[#This Row],[NOM_MUNCP]]&amp;", "&amp;"Qc, "&amp;Adresses_cegeps[[#This Row],[CD_POSTL_GDUNO]]</f>
        <v>1255, boulevard Robert-Bourassa, Montréal, Qc, H3B3V8</v>
      </c>
    </row>
    <row r="50" spans="2:19" x14ac:dyDescent="0.25">
      <c r="B50" s="390">
        <v>693580</v>
      </c>
      <c r="C50" s="391" t="s">
        <v>1303</v>
      </c>
      <c r="D50" s="391" t="s">
        <v>1303</v>
      </c>
      <c r="E50" s="391" t="s">
        <v>1304</v>
      </c>
      <c r="F50" s="391"/>
      <c r="G50" s="391">
        <v>65005</v>
      </c>
      <c r="H50" s="391" t="s">
        <v>159</v>
      </c>
      <c r="I50" s="391" t="s">
        <v>993</v>
      </c>
      <c r="J50" s="391" t="s">
        <v>1305</v>
      </c>
      <c r="K50" s="391" t="s">
        <v>1097</v>
      </c>
      <c r="L50" s="391" t="s">
        <v>105</v>
      </c>
      <c r="M50" s="391" t="s">
        <v>1306</v>
      </c>
      <c r="N50" s="391" t="s">
        <v>1307</v>
      </c>
      <c r="O50" s="391" t="s">
        <v>1308</v>
      </c>
      <c r="P50" s="391" t="s">
        <v>1000</v>
      </c>
      <c r="Q50" s="391" t="s">
        <v>1091</v>
      </c>
      <c r="R50" s="391" t="s">
        <v>1309</v>
      </c>
      <c r="S50" s="392" t="str">
        <f>Adresses_cegeps[[#This Row],[ADRS_GEO_L1_GDUNO]]&amp;", "&amp;Adresses_cegeps[[#This Row],[NOM_MUNCP]]&amp;", "&amp;"Qc, "&amp;Adresses_cegeps[[#This Row],[CD_POSTL_GDUNO]]</f>
        <v>1595, boulevard Daniel-Johnson, Laval, Qc, H7V4C2</v>
      </c>
    </row>
    <row r="51" spans="2:19" x14ac:dyDescent="0.25">
      <c r="B51" s="390">
        <v>693590</v>
      </c>
      <c r="C51" s="391" t="s">
        <v>1310</v>
      </c>
      <c r="D51" s="391" t="s">
        <v>1310</v>
      </c>
      <c r="E51" s="391" t="s">
        <v>1311</v>
      </c>
      <c r="F51" s="391"/>
      <c r="G51" s="391">
        <v>58227</v>
      </c>
      <c r="H51" s="391" t="s">
        <v>1105</v>
      </c>
      <c r="I51" s="391" t="s">
        <v>993</v>
      </c>
      <c r="J51" s="391" t="s">
        <v>1312</v>
      </c>
      <c r="K51" s="391" t="s">
        <v>1087</v>
      </c>
      <c r="L51" s="391" t="s">
        <v>105</v>
      </c>
      <c r="M51" s="391" t="s">
        <v>1313</v>
      </c>
      <c r="N51" s="391" t="s">
        <v>1314</v>
      </c>
      <c r="O51" s="391" t="s">
        <v>1315</v>
      </c>
      <c r="P51" s="391" t="s">
        <v>1000</v>
      </c>
      <c r="Q51" s="391" t="s">
        <v>1091</v>
      </c>
      <c r="R51" s="391" t="s">
        <v>1316</v>
      </c>
      <c r="S51" s="392" t="str">
        <f>Adresses_cegeps[[#This Row],[ADRS_GEO_L1_GDUNO]]&amp;", "&amp;Adresses_cegeps[[#This Row],[NOM_MUNCP]]&amp;", "&amp;"Qc, "&amp;Adresses_cegeps[[#This Row],[CD_POSTL_GDUNO]]</f>
        <v>5800, route de l'Aéroport, Longueuil, Qc, J3Y8Y9</v>
      </c>
    </row>
    <row r="52" spans="2:19" x14ac:dyDescent="0.25">
      <c r="B52" s="390">
        <v>693591</v>
      </c>
      <c r="C52" s="391" t="s">
        <v>1317</v>
      </c>
      <c r="D52" s="391" t="s">
        <v>1317</v>
      </c>
      <c r="E52" s="391" t="s">
        <v>1318</v>
      </c>
      <c r="F52" s="391"/>
      <c r="G52" s="391">
        <v>58227</v>
      </c>
      <c r="H52" s="391" t="s">
        <v>1105</v>
      </c>
      <c r="I52" s="391" t="s">
        <v>993</v>
      </c>
      <c r="J52" s="391" t="s">
        <v>1312</v>
      </c>
      <c r="K52" s="391" t="s">
        <v>1097</v>
      </c>
      <c r="L52" s="391" t="s">
        <v>105</v>
      </c>
      <c r="M52" s="391" t="s">
        <v>1313</v>
      </c>
      <c r="N52" s="391" t="s">
        <v>1319</v>
      </c>
      <c r="O52" s="391" t="s">
        <v>1320</v>
      </c>
      <c r="P52" s="391" t="s">
        <v>1000</v>
      </c>
      <c r="Q52" s="391" t="s">
        <v>1091</v>
      </c>
      <c r="R52" s="391" t="s">
        <v>1321</v>
      </c>
      <c r="S52" s="392" t="str">
        <f>Adresses_cegeps[[#This Row],[ADRS_GEO_L1_GDUNO]]&amp;", "&amp;Adresses_cegeps[[#This Row],[NOM_MUNCP]]&amp;", "&amp;"Qc, "&amp;Adresses_cegeps[[#This Row],[CD_POSTL_GDUNO]]</f>
        <v>5800, route de l¿Aéroport, Longueuil, Qc, J3Y8Y9</v>
      </c>
    </row>
    <row r="53" spans="2:19" x14ac:dyDescent="0.25">
      <c r="B53" s="390">
        <v>693600</v>
      </c>
      <c r="C53" s="391" t="s">
        <v>1322</v>
      </c>
      <c r="D53" s="391" t="s">
        <v>1322</v>
      </c>
      <c r="E53" s="391" t="s">
        <v>1323</v>
      </c>
      <c r="F53" s="391" t="s">
        <v>1324</v>
      </c>
      <c r="G53" s="391">
        <v>66023</v>
      </c>
      <c r="H53" s="391" t="s">
        <v>6</v>
      </c>
      <c r="I53" s="391" t="s">
        <v>993</v>
      </c>
      <c r="J53" s="391" t="s">
        <v>1325</v>
      </c>
      <c r="K53" s="391" t="s">
        <v>1087</v>
      </c>
      <c r="L53" s="391" t="s">
        <v>105</v>
      </c>
      <c r="M53" s="391" t="s">
        <v>1326</v>
      </c>
      <c r="N53" s="391" t="s">
        <v>1327</v>
      </c>
      <c r="O53" s="391" t="s">
        <v>1328</v>
      </c>
      <c r="P53" s="391" t="s">
        <v>1000</v>
      </c>
      <c r="Q53" s="391" t="s">
        <v>1091</v>
      </c>
      <c r="R53" s="391" t="s">
        <v>1329</v>
      </c>
      <c r="S53" s="392" t="str">
        <f>Adresses_cegeps[[#This Row],[ADRS_GEO_L1_GDUNO]]&amp;", "&amp;Adresses_cegeps[[#This Row],[NOM_MUNCP]]&amp;", "&amp;"Qc, "&amp;Adresses_cegeps[[#This Row],[CD_POSTL_GDUNO]]</f>
        <v>1440, rue Sainte-Catherine Ouest, Montréal, Qc, H3G1R8</v>
      </c>
    </row>
    <row r="54" spans="2:19" x14ac:dyDescent="0.25">
      <c r="B54" s="390">
        <v>693603</v>
      </c>
      <c r="C54" s="391" t="s">
        <v>1330</v>
      </c>
      <c r="D54" s="391" t="s">
        <v>1331</v>
      </c>
      <c r="E54" s="391" t="s">
        <v>1332</v>
      </c>
      <c r="F54" s="391"/>
      <c r="G54" s="391">
        <v>66023</v>
      </c>
      <c r="H54" s="391" t="s">
        <v>6</v>
      </c>
      <c r="I54" s="391" t="s">
        <v>993</v>
      </c>
      <c r="J54" s="391" t="s">
        <v>1333</v>
      </c>
      <c r="K54" s="391" t="s">
        <v>1087</v>
      </c>
      <c r="L54" s="391" t="s">
        <v>105</v>
      </c>
      <c r="M54" s="391" t="s">
        <v>1334</v>
      </c>
      <c r="N54" s="391" t="s">
        <v>1335</v>
      </c>
      <c r="O54" s="391" t="s">
        <v>1336</v>
      </c>
      <c r="P54" s="391" t="s">
        <v>1000</v>
      </c>
      <c r="Q54" s="391" t="s">
        <v>1091</v>
      </c>
      <c r="R54" s="391" t="s">
        <v>1337</v>
      </c>
      <c r="S54" s="392" t="str">
        <f>Adresses_cegeps[[#This Row],[ADRS_GEO_L1_GDUNO]]&amp;", "&amp;Adresses_cegeps[[#This Row],[NOM_MUNCP]]&amp;", "&amp;"Qc, "&amp;Adresses_cegeps[[#This Row],[CD_POSTL_GDUNO]]</f>
        <v>430-5455, Avenue de Gaspé, Montréal, Qc, H2T3B3</v>
      </c>
    </row>
    <row r="55" spans="2:19" x14ac:dyDescent="0.25">
      <c r="B55" s="390">
        <v>693610</v>
      </c>
      <c r="C55" s="391" t="s">
        <v>1338</v>
      </c>
      <c r="D55" s="391" t="s">
        <v>1339</v>
      </c>
      <c r="E55" s="391" t="s">
        <v>1340</v>
      </c>
      <c r="F55" s="391" t="s">
        <v>1341</v>
      </c>
      <c r="G55" s="391">
        <v>66023</v>
      </c>
      <c r="H55" s="391" t="s">
        <v>6</v>
      </c>
      <c r="I55" s="391" t="s">
        <v>993</v>
      </c>
      <c r="J55" s="391" t="s">
        <v>1342</v>
      </c>
      <c r="K55" s="391" t="s">
        <v>1087</v>
      </c>
      <c r="L55" s="391" t="s">
        <v>105</v>
      </c>
      <c r="M55" s="391" t="s">
        <v>1343</v>
      </c>
      <c r="N55" s="391" t="s">
        <v>1298</v>
      </c>
      <c r="O55" s="391" t="s">
        <v>1299</v>
      </c>
      <c r="P55" s="391" t="s">
        <v>1000</v>
      </c>
      <c r="Q55" s="391" t="s">
        <v>1091</v>
      </c>
      <c r="R55" s="391" t="s">
        <v>1344</v>
      </c>
      <c r="S55" s="392" t="str">
        <f>Adresses_cegeps[[#This Row],[ADRS_GEO_L1_GDUNO]]&amp;", "&amp;Adresses_cegeps[[#This Row],[NOM_MUNCP]]&amp;", "&amp;"Qc, "&amp;Adresses_cegeps[[#This Row],[CD_POSTL_GDUNO]]</f>
        <v>1980, rue Sherbrooke Ouest, Montréal, Qc, H3H1E8</v>
      </c>
    </row>
    <row r="56" spans="2:19" x14ac:dyDescent="0.25">
      <c r="B56" s="390">
        <v>693611</v>
      </c>
      <c r="C56" s="391" t="s">
        <v>1345</v>
      </c>
      <c r="D56" s="391" t="s">
        <v>1346</v>
      </c>
      <c r="E56" s="391" t="s">
        <v>1340</v>
      </c>
      <c r="F56" s="391" t="s">
        <v>1347</v>
      </c>
      <c r="G56" s="391">
        <v>66023</v>
      </c>
      <c r="H56" s="391" t="s">
        <v>6</v>
      </c>
      <c r="I56" s="391" t="s">
        <v>993</v>
      </c>
      <c r="J56" s="391" t="s">
        <v>1342</v>
      </c>
      <c r="K56" s="391" t="s">
        <v>1097</v>
      </c>
      <c r="L56" s="391" t="s">
        <v>105</v>
      </c>
      <c r="M56" s="391" t="s">
        <v>1343</v>
      </c>
      <c r="N56" s="391" t="s">
        <v>1348</v>
      </c>
      <c r="O56" s="391" t="s">
        <v>1349</v>
      </c>
      <c r="P56" s="391" t="s">
        <v>1000</v>
      </c>
      <c r="Q56" s="391" t="s">
        <v>1091</v>
      </c>
      <c r="R56" s="391" t="s">
        <v>1350</v>
      </c>
      <c r="S56" s="392" t="str">
        <f>Adresses_cegeps[[#This Row],[ADRS_GEO_L1_GDUNO]]&amp;", "&amp;Adresses_cegeps[[#This Row],[NOM_MUNCP]]&amp;", "&amp;"Qc, "&amp;Adresses_cegeps[[#This Row],[CD_POSTL_GDUNO]]</f>
        <v>1980, rue Sherbrooke Ouest, Montréal, Qc, H3H1E8</v>
      </c>
    </row>
    <row r="57" spans="2:19" x14ac:dyDescent="0.25">
      <c r="B57" s="390">
        <v>693620</v>
      </c>
      <c r="C57" s="391" t="s">
        <v>1351</v>
      </c>
      <c r="D57" s="391" t="s">
        <v>1352</v>
      </c>
      <c r="E57" s="391" t="s">
        <v>1353</v>
      </c>
      <c r="F57" s="391" t="s">
        <v>1354</v>
      </c>
      <c r="G57" s="391">
        <v>66023</v>
      </c>
      <c r="H57" s="391" t="s">
        <v>6</v>
      </c>
      <c r="I57" s="391" t="s">
        <v>993</v>
      </c>
      <c r="J57" s="391" t="s">
        <v>1355</v>
      </c>
      <c r="K57" s="391" t="s">
        <v>1097</v>
      </c>
      <c r="L57" s="391" t="s">
        <v>105</v>
      </c>
      <c r="M57" s="391" t="s">
        <v>1356</v>
      </c>
      <c r="N57" s="391" t="s">
        <v>1357</v>
      </c>
      <c r="O57" s="391" t="s">
        <v>1358</v>
      </c>
      <c r="P57" s="391" t="s">
        <v>1000</v>
      </c>
      <c r="Q57" s="391" t="s">
        <v>1091</v>
      </c>
      <c r="R57" s="391" t="s">
        <v>1359</v>
      </c>
      <c r="S57" s="392" t="str">
        <f>Adresses_cegeps[[#This Row],[ADRS_GEO_L1_GDUNO]]&amp;", "&amp;Adresses_cegeps[[#This Row],[NOM_MUNCP]]&amp;", "&amp;"Qc, "&amp;Adresses_cegeps[[#This Row],[CD_POSTL_GDUNO]]</f>
        <v>888, boulevard De Maisonneuve Est, Montréal, Qc, H2L4S8</v>
      </c>
    </row>
    <row r="58" spans="2:19" x14ac:dyDescent="0.25">
      <c r="B58" s="390">
        <v>693630</v>
      </c>
      <c r="C58" s="391" t="s">
        <v>1360</v>
      </c>
      <c r="D58" s="391" t="s">
        <v>1360</v>
      </c>
      <c r="E58" s="391" t="s">
        <v>1361</v>
      </c>
      <c r="F58" s="391" t="s">
        <v>1362</v>
      </c>
      <c r="G58" s="391">
        <v>66023</v>
      </c>
      <c r="H58" s="391" t="s">
        <v>6</v>
      </c>
      <c r="I58" s="391" t="s">
        <v>993</v>
      </c>
      <c r="J58" s="391" t="s">
        <v>1363</v>
      </c>
      <c r="K58" s="391" t="s">
        <v>1087</v>
      </c>
      <c r="L58" s="391" t="s">
        <v>105</v>
      </c>
      <c r="M58" s="391" t="s">
        <v>1364</v>
      </c>
      <c r="N58" s="391" t="s">
        <v>1365</v>
      </c>
      <c r="O58" s="391" t="s">
        <v>1366</v>
      </c>
      <c r="P58" s="391" t="s">
        <v>1000</v>
      </c>
      <c r="Q58" s="391" t="s">
        <v>1091</v>
      </c>
      <c r="R58" s="391" t="s">
        <v>1367</v>
      </c>
      <c r="S58" s="392" t="str">
        <f>Adresses_cegeps[[#This Row],[ADRS_GEO_L1_GDUNO]]&amp;", "&amp;Adresses_cegeps[[#This Row],[NOM_MUNCP]]&amp;", "&amp;"Qc, "&amp;Adresses_cegeps[[#This Row],[CD_POSTL_GDUNO]]</f>
        <v>460, rue Sainte-Catherine Ouest, Montréal, Qc, H3B1A7</v>
      </c>
    </row>
    <row r="59" spans="2:19" x14ac:dyDescent="0.25">
      <c r="B59" s="390">
        <v>693695</v>
      </c>
      <c r="C59" s="391" t="s">
        <v>1368</v>
      </c>
      <c r="D59" s="391" t="s">
        <v>1368</v>
      </c>
      <c r="E59" s="391" t="s">
        <v>1369</v>
      </c>
      <c r="F59" s="391"/>
      <c r="G59" s="391">
        <v>49058</v>
      </c>
      <c r="H59" s="391" t="s">
        <v>418</v>
      </c>
      <c r="I59" s="391" t="s">
        <v>993</v>
      </c>
      <c r="J59" s="391" t="s">
        <v>1370</v>
      </c>
      <c r="K59" s="391" t="s">
        <v>1087</v>
      </c>
      <c r="L59" s="391" t="s">
        <v>105</v>
      </c>
      <c r="M59" s="391" t="s">
        <v>1371</v>
      </c>
      <c r="N59" s="391" t="s">
        <v>1372</v>
      </c>
      <c r="O59" s="391" t="s">
        <v>1373</v>
      </c>
      <c r="P59" s="391" t="s">
        <v>1000</v>
      </c>
      <c r="Q59" s="391" t="s">
        <v>1091</v>
      </c>
      <c r="R59" s="391" t="s">
        <v>1374</v>
      </c>
      <c r="S59" s="392" t="str">
        <f>Adresses_cegeps[[#This Row],[ADRS_GEO_L1_GDUNO]]&amp;", "&amp;Adresses_cegeps[[#This Row],[NOM_MUNCP]]&amp;", "&amp;"Qc, "&amp;Adresses_cegeps[[#This Row],[CD_POSTL_GDUNO]]</f>
        <v>10-4789, boulevard Allard, Drummondville, Qc, J2A2R8</v>
      </c>
    </row>
    <row r="60" spans="2:19" x14ac:dyDescent="0.25">
      <c r="B60" s="390">
        <v>693696</v>
      </c>
      <c r="C60" s="391" t="s">
        <v>1368</v>
      </c>
      <c r="D60" s="391" t="s">
        <v>1375</v>
      </c>
      <c r="E60" s="391" t="s">
        <v>1369</v>
      </c>
      <c r="F60" s="391"/>
      <c r="G60" s="391">
        <v>49058</v>
      </c>
      <c r="H60" s="391" t="s">
        <v>418</v>
      </c>
      <c r="I60" s="391" t="s">
        <v>993</v>
      </c>
      <c r="J60" s="391" t="s">
        <v>1370</v>
      </c>
      <c r="K60" s="391" t="s">
        <v>1097</v>
      </c>
      <c r="L60" s="391" t="s">
        <v>105</v>
      </c>
      <c r="M60" s="391" t="s">
        <v>1371</v>
      </c>
      <c r="N60" s="391" t="s">
        <v>1372</v>
      </c>
      <c r="O60" s="391" t="s">
        <v>1373</v>
      </c>
      <c r="P60" s="391" t="s">
        <v>1000</v>
      </c>
      <c r="Q60" s="391" t="s">
        <v>1091</v>
      </c>
      <c r="R60" s="391" t="s">
        <v>1374</v>
      </c>
      <c r="S60" s="392" t="str">
        <f>Adresses_cegeps[[#This Row],[ADRS_GEO_L1_GDUNO]]&amp;", "&amp;Adresses_cegeps[[#This Row],[NOM_MUNCP]]&amp;", "&amp;"Qc, "&amp;Adresses_cegeps[[#This Row],[CD_POSTL_GDUNO]]</f>
        <v>10-4789, boulevard Allard, Drummondville, Qc, J2A2R8</v>
      </c>
    </row>
    <row r="61" spans="2:19" x14ac:dyDescent="0.25">
      <c r="B61" s="390">
        <v>693697</v>
      </c>
      <c r="C61" s="391" t="s">
        <v>1376</v>
      </c>
      <c r="D61" s="391" t="s">
        <v>1376</v>
      </c>
      <c r="E61" s="391" t="s">
        <v>1377</v>
      </c>
      <c r="F61" s="391" t="s">
        <v>1378</v>
      </c>
      <c r="G61" s="391">
        <v>64015</v>
      </c>
      <c r="H61" s="391" t="s">
        <v>1379</v>
      </c>
      <c r="I61" s="391" t="s">
        <v>993</v>
      </c>
      <c r="J61" s="391" t="s">
        <v>1380</v>
      </c>
      <c r="K61" s="391" t="s">
        <v>1087</v>
      </c>
      <c r="L61" s="391" t="s">
        <v>105</v>
      </c>
      <c r="M61" s="391" t="s">
        <v>1381</v>
      </c>
      <c r="N61" s="391" t="s">
        <v>1382</v>
      </c>
      <c r="O61" s="391" t="s">
        <v>1383</v>
      </c>
      <c r="P61" s="391" t="s">
        <v>1000</v>
      </c>
      <c r="Q61" s="391" t="s">
        <v>1091</v>
      </c>
      <c r="R61" s="391" t="s">
        <v>1384</v>
      </c>
      <c r="S61" s="392" t="str">
        <f>Adresses_cegeps[[#This Row],[ADRS_GEO_L1_GDUNO]]&amp;", "&amp;Adresses_cegeps[[#This Row],[NOM_MUNCP]]&amp;", "&amp;"Qc, "&amp;Adresses_cegeps[[#This Row],[CD_POSTL_GDUNO]]</f>
        <v>3320, avenue de La Gare, Mascouche, Qc, J7K3C1</v>
      </c>
    </row>
    <row r="62" spans="2:19" x14ac:dyDescent="0.25">
      <c r="B62" s="390">
        <v>693698</v>
      </c>
      <c r="C62" s="391" t="s">
        <v>1385</v>
      </c>
      <c r="D62" s="391" t="s">
        <v>1386</v>
      </c>
      <c r="E62" s="391" t="s">
        <v>1377</v>
      </c>
      <c r="F62" s="391" t="s">
        <v>1378</v>
      </c>
      <c r="G62" s="391">
        <v>64015</v>
      </c>
      <c r="H62" s="391" t="s">
        <v>1379</v>
      </c>
      <c r="I62" s="391" t="s">
        <v>993</v>
      </c>
      <c r="J62" s="391" t="s">
        <v>1380</v>
      </c>
      <c r="K62" s="391" t="s">
        <v>1097</v>
      </c>
      <c r="L62" s="391" t="s">
        <v>105</v>
      </c>
      <c r="M62" s="391" t="s">
        <v>1381</v>
      </c>
      <c r="N62" s="391" t="s">
        <v>1382</v>
      </c>
      <c r="O62" s="391" t="s">
        <v>1383</v>
      </c>
      <c r="P62" s="391" t="s">
        <v>1000</v>
      </c>
      <c r="Q62" s="391" t="s">
        <v>1091</v>
      </c>
      <c r="R62" s="391" t="s">
        <v>1387</v>
      </c>
      <c r="S62" s="392" t="str">
        <f>Adresses_cegeps[[#This Row],[ADRS_GEO_L1_GDUNO]]&amp;", "&amp;Adresses_cegeps[[#This Row],[NOM_MUNCP]]&amp;", "&amp;"Qc, "&amp;Adresses_cegeps[[#This Row],[CD_POSTL_GDUNO]]</f>
        <v>3320, avenue de La Gare, Mascouche, Qc, J7K3C1</v>
      </c>
    </row>
    <row r="63" spans="2:19" x14ac:dyDescent="0.25">
      <c r="B63" s="390">
        <v>693699</v>
      </c>
      <c r="C63" s="391" t="s">
        <v>1388</v>
      </c>
      <c r="D63" s="391" t="s">
        <v>1388</v>
      </c>
      <c r="E63" s="391" t="s">
        <v>1389</v>
      </c>
      <c r="F63" s="391"/>
      <c r="G63" s="391">
        <v>66023</v>
      </c>
      <c r="H63" s="391" t="s">
        <v>6</v>
      </c>
      <c r="I63" s="391" t="s">
        <v>993</v>
      </c>
      <c r="J63" s="391" t="s">
        <v>1390</v>
      </c>
      <c r="K63" s="391" t="s">
        <v>1087</v>
      </c>
      <c r="L63" s="391" t="s">
        <v>105</v>
      </c>
      <c r="M63" s="391" t="s">
        <v>1391</v>
      </c>
      <c r="N63" s="391" t="s">
        <v>1392</v>
      </c>
      <c r="O63" s="391" t="s">
        <v>1393</v>
      </c>
      <c r="P63" s="391" t="s">
        <v>1000</v>
      </c>
      <c r="Q63" s="391" t="s">
        <v>1091</v>
      </c>
      <c r="R63" s="391" t="s">
        <v>1394</v>
      </c>
      <c r="S63" s="392" t="str">
        <f>Adresses_cegeps[[#This Row],[ADRS_GEO_L1_GDUNO]]&amp;", "&amp;Adresses_cegeps[[#This Row],[NOM_MUNCP]]&amp;", "&amp;"Qc, "&amp;Adresses_cegeps[[#This Row],[CD_POSTL_GDUNO]]</f>
        <v>300, boulevard Marcel-Laurin, bureau 200, Montréal, Qc, H4M2L4</v>
      </c>
    </row>
    <row r="64" spans="2:19" x14ac:dyDescent="0.25">
      <c r="B64" s="390">
        <v>693700</v>
      </c>
      <c r="C64" s="391" t="s">
        <v>1395</v>
      </c>
      <c r="D64" s="391" t="s">
        <v>1396</v>
      </c>
      <c r="E64" s="391" t="s">
        <v>1389</v>
      </c>
      <c r="F64" s="391"/>
      <c r="G64" s="391">
        <v>66023</v>
      </c>
      <c r="H64" s="391" t="s">
        <v>6</v>
      </c>
      <c r="I64" s="391" t="s">
        <v>993</v>
      </c>
      <c r="J64" s="391" t="s">
        <v>1390</v>
      </c>
      <c r="K64" s="391" t="s">
        <v>1097</v>
      </c>
      <c r="L64" s="391" t="s">
        <v>105</v>
      </c>
      <c r="M64" s="391" t="s">
        <v>1391</v>
      </c>
      <c r="N64" s="391" t="s">
        <v>1392</v>
      </c>
      <c r="O64" s="391" t="s">
        <v>1393</v>
      </c>
      <c r="P64" s="391" t="s">
        <v>1000</v>
      </c>
      <c r="Q64" s="391" t="s">
        <v>1091</v>
      </c>
      <c r="R64" s="391" t="s">
        <v>1397</v>
      </c>
      <c r="S64" s="392" t="str">
        <f>Adresses_cegeps[[#This Row],[ADRS_GEO_L1_GDUNO]]&amp;", "&amp;Adresses_cegeps[[#This Row],[NOM_MUNCP]]&amp;", "&amp;"Qc, "&amp;Adresses_cegeps[[#This Row],[CD_POSTL_GDUNO]]</f>
        <v>300, boulevard Marcel-Laurin, bureau 200, Montréal, Qc, H4M2L4</v>
      </c>
    </row>
    <row r="65" spans="2:19" x14ac:dyDescent="0.25">
      <c r="B65" s="390">
        <v>693701</v>
      </c>
      <c r="C65" s="391" t="s">
        <v>1388</v>
      </c>
      <c r="D65" s="391" t="s">
        <v>1388</v>
      </c>
      <c r="E65" s="391" t="s">
        <v>1398</v>
      </c>
      <c r="F65" s="391" t="s">
        <v>1399</v>
      </c>
      <c r="G65" s="391">
        <v>74005</v>
      </c>
      <c r="H65" s="391" t="s">
        <v>1400</v>
      </c>
      <c r="I65" s="391" t="s">
        <v>993</v>
      </c>
      <c r="J65" s="391" t="s">
        <v>1401</v>
      </c>
      <c r="K65" s="391" t="s">
        <v>1097</v>
      </c>
      <c r="L65" s="391" t="s">
        <v>105</v>
      </c>
      <c r="M65" s="391" t="s">
        <v>1391</v>
      </c>
      <c r="N65" s="391" t="s">
        <v>1402</v>
      </c>
      <c r="O65" s="391" t="s">
        <v>1403</v>
      </c>
      <c r="P65" s="391" t="s">
        <v>1000</v>
      </c>
      <c r="Q65" s="391" t="s">
        <v>1091</v>
      </c>
      <c r="R65" s="391" t="s">
        <v>1404</v>
      </c>
      <c r="S65" s="392" t="str">
        <f>Adresses_cegeps[[#This Row],[ADRS_GEO_L1_GDUNO]]&amp;", "&amp;Adresses_cegeps[[#This Row],[NOM_MUNCP]]&amp;", "&amp;"Qc, "&amp;Adresses_cegeps[[#This Row],[CD_POSTL_GDUNO]]</f>
        <v>12550, rue Service A-4, Mirabel, Qc, J7N1E8</v>
      </c>
    </row>
    <row r="66" spans="2:19" x14ac:dyDescent="0.25">
      <c r="B66" s="390">
        <v>693702</v>
      </c>
      <c r="C66" s="391" t="s">
        <v>1388</v>
      </c>
      <c r="D66" s="391" t="s">
        <v>1388</v>
      </c>
      <c r="E66" s="391" t="s">
        <v>1398</v>
      </c>
      <c r="F66" s="391" t="s">
        <v>1399</v>
      </c>
      <c r="G66" s="391">
        <v>74005</v>
      </c>
      <c r="H66" s="391" t="s">
        <v>1400</v>
      </c>
      <c r="I66" s="391" t="s">
        <v>993</v>
      </c>
      <c r="J66" s="391" t="s">
        <v>1401</v>
      </c>
      <c r="K66" s="391" t="s">
        <v>1097</v>
      </c>
      <c r="L66" s="391" t="s">
        <v>105</v>
      </c>
      <c r="M66" s="391" t="s">
        <v>1391</v>
      </c>
      <c r="N66" s="391" t="s">
        <v>1402</v>
      </c>
      <c r="O66" s="391" t="s">
        <v>1403</v>
      </c>
      <c r="P66" s="391" t="s">
        <v>1000</v>
      </c>
      <c r="Q66" s="391" t="s">
        <v>1091</v>
      </c>
      <c r="R66" s="391" t="s">
        <v>1404</v>
      </c>
      <c r="S66" s="392" t="str">
        <f>Adresses_cegeps[[#This Row],[ADRS_GEO_L1_GDUNO]]&amp;", "&amp;Adresses_cegeps[[#This Row],[NOM_MUNCP]]&amp;", "&amp;"Qc, "&amp;Adresses_cegeps[[#This Row],[CD_POSTL_GDUNO]]</f>
        <v>12550, rue Service A-4, Mirabel, Qc, J7N1E8</v>
      </c>
    </row>
    <row r="67" spans="2:19" x14ac:dyDescent="0.25">
      <c r="B67" s="390">
        <v>693710</v>
      </c>
      <c r="C67" s="391" t="s">
        <v>1405</v>
      </c>
      <c r="D67" s="391" t="s">
        <v>1405</v>
      </c>
      <c r="E67" s="391" t="s">
        <v>1406</v>
      </c>
      <c r="F67" s="391"/>
      <c r="G67" s="391">
        <v>66023</v>
      </c>
      <c r="H67" s="391" t="s">
        <v>6</v>
      </c>
      <c r="I67" s="391" t="s">
        <v>993</v>
      </c>
      <c r="J67" s="391" t="s">
        <v>1407</v>
      </c>
      <c r="K67" s="391" t="s">
        <v>1087</v>
      </c>
      <c r="L67" s="391" t="s">
        <v>105</v>
      </c>
      <c r="M67" s="391" t="s">
        <v>1408</v>
      </c>
      <c r="N67" s="391" t="s">
        <v>1409</v>
      </c>
      <c r="O67" s="391" t="s">
        <v>1410</v>
      </c>
      <c r="P67" s="391" t="s">
        <v>1000</v>
      </c>
      <c r="Q67" s="391" t="s">
        <v>1091</v>
      </c>
      <c r="R67" s="391" t="s">
        <v>1411</v>
      </c>
      <c r="S67" s="392" t="str">
        <f>Adresses_cegeps[[#This Row],[ADRS_GEO_L1_GDUNO]]&amp;", "&amp;Adresses_cegeps[[#This Row],[NOM_MUNCP]]&amp;", "&amp;"Qc, "&amp;Adresses_cegeps[[#This Row],[CD_POSTL_GDUNO]]</f>
        <v>410, rue St-Nicolas, bureau 300, Montréal, Qc, H2Y2P5</v>
      </c>
    </row>
    <row r="68" spans="2:19" x14ac:dyDescent="0.25">
      <c r="B68" s="390">
        <v>693711</v>
      </c>
      <c r="C68" s="391" t="s">
        <v>1412</v>
      </c>
      <c r="D68" s="391" t="s">
        <v>1412</v>
      </c>
      <c r="E68" s="391" t="s">
        <v>1406</v>
      </c>
      <c r="F68" s="391"/>
      <c r="G68" s="391">
        <v>66023</v>
      </c>
      <c r="H68" s="391" t="s">
        <v>6</v>
      </c>
      <c r="I68" s="391" t="s">
        <v>993</v>
      </c>
      <c r="J68" s="391" t="s">
        <v>1407</v>
      </c>
      <c r="K68" s="391" t="s">
        <v>1097</v>
      </c>
      <c r="L68" s="391" t="s">
        <v>105</v>
      </c>
      <c r="M68" s="391" t="s">
        <v>1408</v>
      </c>
      <c r="N68" s="391" t="s">
        <v>1409</v>
      </c>
      <c r="O68" s="391" t="s">
        <v>1410</v>
      </c>
      <c r="P68" s="391" t="s">
        <v>1000</v>
      </c>
      <c r="Q68" s="391" t="s">
        <v>1091</v>
      </c>
      <c r="R68" s="391" t="s">
        <v>1413</v>
      </c>
      <c r="S68" s="392" t="str">
        <f>Adresses_cegeps[[#This Row],[ADRS_GEO_L1_GDUNO]]&amp;", "&amp;Adresses_cegeps[[#This Row],[NOM_MUNCP]]&amp;", "&amp;"Qc, "&amp;Adresses_cegeps[[#This Row],[CD_POSTL_GDUNO]]</f>
        <v>410, rue St-Nicolas, bureau 300, Montréal, Qc, H2Y2P5</v>
      </c>
    </row>
    <row r="69" spans="2:19" x14ac:dyDescent="0.25">
      <c r="B69" s="390">
        <v>693720</v>
      </c>
      <c r="C69" s="391" t="s">
        <v>1414</v>
      </c>
      <c r="D69" s="391" t="s">
        <v>1414</v>
      </c>
      <c r="E69" s="391" t="s">
        <v>1415</v>
      </c>
      <c r="F69" s="391"/>
      <c r="G69" s="391">
        <v>66023</v>
      </c>
      <c r="H69" s="391" t="s">
        <v>6</v>
      </c>
      <c r="I69" s="391" t="s">
        <v>993</v>
      </c>
      <c r="J69" s="391" t="s">
        <v>1416</v>
      </c>
      <c r="K69" s="391" t="s">
        <v>1087</v>
      </c>
      <c r="L69" s="391" t="s">
        <v>105</v>
      </c>
      <c r="M69" s="391" t="s">
        <v>1417</v>
      </c>
      <c r="N69" s="391" t="s">
        <v>1418</v>
      </c>
      <c r="O69" s="391" t="s">
        <v>1419</v>
      </c>
      <c r="P69" s="391" t="s">
        <v>1000</v>
      </c>
      <c r="Q69" s="391" t="s">
        <v>1091</v>
      </c>
      <c r="R69" s="391" t="s">
        <v>1420</v>
      </c>
      <c r="S69" s="392" t="str">
        <f>Adresses_cegeps[[#This Row],[ADRS_GEO_L1_GDUNO]]&amp;", "&amp;Adresses_cegeps[[#This Row],[NOM_MUNCP]]&amp;", "&amp;"Qc, "&amp;Adresses_cegeps[[#This Row],[CD_POSTL_GDUNO]]</f>
        <v>5285, boulevard Décarie, bureau 100, Montréal, Qc, H3W3C2</v>
      </c>
    </row>
    <row r="70" spans="2:19" x14ac:dyDescent="0.25">
      <c r="B70" s="390">
        <v>693730</v>
      </c>
      <c r="C70" s="391" t="s">
        <v>1421</v>
      </c>
      <c r="D70" s="391" t="s">
        <v>1421</v>
      </c>
      <c r="E70" s="391" t="s">
        <v>1422</v>
      </c>
      <c r="F70" s="391"/>
      <c r="G70" s="391">
        <v>66023</v>
      </c>
      <c r="H70" s="391" t="s">
        <v>6</v>
      </c>
      <c r="I70" s="391" t="s">
        <v>993</v>
      </c>
      <c r="J70" s="391" t="s">
        <v>1363</v>
      </c>
      <c r="K70" s="391" t="s">
        <v>1087</v>
      </c>
      <c r="L70" s="391" t="s">
        <v>105</v>
      </c>
      <c r="M70" s="391" t="s">
        <v>1423</v>
      </c>
      <c r="N70" s="391" t="s">
        <v>1365</v>
      </c>
      <c r="O70" s="391" t="s">
        <v>1366</v>
      </c>
      <c r="P70" s="391" t="s">
        <v>1000</v>
      </c>
      <c r="Q70" s="391" t="s">
        <v>1091</v>
      </c>
      <c r="R70" s="391" t="s">
        <v>1424</v>
      </c>
      <c r="S70" s="392" t="str">
        <f>Adresses_cegeps[[#This Row],[ADRS_GEO_L1_GDUNO]]&amp;", "&amp;Adresses_cegeps[[#This Row],[NOM_MUNCP]]&amp;", "&amp;"Qc, "&amp;Adresses_cegeps[[#This Row],[CD_POSTL_GDUNO]]</f>
        <v>460, rue Ste-Catherine Ouest, bureau 302, Montréal, Qc, H3B1A7</v>
      </c>
    </row>
    <row r="71" spans="2:19" x14ac:dyDescent="0.25">
      <c r="B71" s="390">
        <v>693631</v>
      </c>
      <c r="C71" s="391" t="s">
        <v>1425</v>
      </c>
      <c r="D71" s="391" t="s">
        <v>1426</v>
      </c>
      <c r="E71" s="391" t="s">
        <v>1427</v>
      </c>
      <c r="F71" s="391" t="s">
        <v>1362</v>
      </c>
      <c r="G71" s="391">
        <v>66023</v>
      </c>
      <c r="H71" s="391" t="s">
        <v>6</v>
      </c>
      <c r="I71" s="391" t="s">
        <v>993</v>
      </c>
      <c r="J71" s="391" t="s">
        <v>1363</v>
      </c>
      <c r="K71" s="391" t="s">
        <v>1097</v>
      </c>
      <c r="L71" s="391" t="s">
        <v>105</v>
      </c>
      <c r="M71" s="391" t="s">
        <v>1428</v>
      </c>
      <c r="N71" s="391" t="s">
        <v>1365</v>
      </c>
      <c r="O71" s="391" t="s">
        <v>1366</v>
      </c>
      <c r="P71" s="391" t="s">
        <v>1000</v>
      </c>
      <c r="Q71" s="391" t="s">
        <v>1091</v>
      </c>
      <c r="R71" s="391" t="s">
        <v>1429</v>
      </c>
      <c r="S71" s="392" t="str">
        <f>Adresses_cegeps[[#This Row],[ADRS_GEO_L1_GDUNO]]&amp;", "&amp;Adresses_cegeps[[#This Row],[NOM_MUNCP]]&amp;", "&amp;"Qc, "&amp;Adresses_cegeps[[#This Row],[CD_POSTL_GDUNO]]</f>
        <v>460, rue Saint-Catherine Ouest, Montréal, Qc, H3B1A7</v>
      </c>
    </row>
    <row r="72" spans="2:19" x14ac:dyDescent="0.25">
      <c r="B72" s="390">
        <v>693640</v>
      </c>
      <c r="C72" s="391" t="s">
        <v>1430</v>
      </c>
      <c r="D72" s="391" t="s">
        <v>1430</v>
      </c>
      <c r="E72" s="391" t="s">
        <v>1431</v>
      </c>
      <c r="F72" s="391"/>
      <c r="G72" s="391">
        <v>76020</v>
      </c>
      <c r="H72" s="391" t="s">
        <v>1432</v>
      </c>
      <c r="I72" s="391" t="s">
        <v>993</v>
      </c>
      <c r="J72" s="391" t="s">
        <v>1433</v>
      </c>
      <c r="K72" s="391" t="s">
        <v>1087</v>
      </c>
      <c r="L72" s="391" t="s">
        <v>105</v>
      </c>
      <c r="M72" s="391" t="s">
        <v>1434</v>
      </c>
      <c r="N72" s="391" t="s">
        <v>1435</v>
      </c>
      <c r="O72" s="391" t="s">
        <v>1436</v>
      </c>
      <c r="P72" s="391" t="s">
        <v>1000</v>
      </c>
      <c r="Q72" s="391" t="s">
        <v>1091</v>
      </c>
      <c r="R72" s="391" t="s">
        <v>1437</v>
      </c>
      <c r="S72" s="392" t="str">
        <f>Adresses_cegeps[[#This Row],[ADRS_GEO_L1_GDUNO]]&amp;", "&amp;Adresses_cegeps[[#This Row],[NOM_MUNCP]]&amp;", "&amp;"Qc, "&amp;Adresses_cegeps[[#This Row],[CD_POSTL_GDUNO]]</f>
        <v>480, boulevard de l'Aéroparc, Lachute, Qc, J8H3R8</v>
      </c>
    </row>
    <row r="73" spans="2:19" x14ac:dyDescent="0.25">
      <c r="B73" s="390">
        <v>693651</v>
      </c>
      <c r="C73" s="391" t="s">
        <v>1438</v>
      </c>
      <c r="D73" s="391" t="s">
        <v>1438</v>
      </c>
      <c r="E73" s="391" t="s">
        <v>1439</v>
      </c>
      <c r="F73" s="391"/>
      <c r="G73" s="391">
        <v>58227</v>
      </c>
      <c r="H73" s="391" t="s">
        <v>1105</v>
      </c>
      <c r="I73" s="391" t="s">
        <v>993</v>
      </c>
      <c r="J73" s="391" t="s">
        <v>1312</v>
      </c>
      <c r="K73" s="391" t="s">
        <v>1087</v>
      </c>
      <c r="L73" s="391" t="s">
        <v>105</v>
      </c>
      <c r="M73" s="391" t="s">
        <v>1440</v>
      </c>
      <c r="N73" s="391" t="s">
        <v>1441</v>
      </c>
      <c r="O73" s="391" t="s">
        <v>1442</v>
      </c>
      <c r="P73" s="391" t="s">
        <v>1000</v>
      </c>
      <c r="Q73" s="391" t="s">
        <v>1091</v>
      </c>
      <c r="R73" s="391" t="s">
        <v>1443</v>
      </c>
      <c r="S73" s="392" t="str">
        <f>Adresses_cegeps[[#This Row],[ADRS_GEO_L1_GDUNO]]&amp;", "&amp;Adresses_cegeps[[#This Row],[NOM_MUNCP]]&amp;", "&amp;"Qc, "&amp;Adresses_cegeps[[#This Row],[CD_POSTL_GDUNO]]</f>
        <v>6100, route de l'Aéroport, Longueuil, Qc, J3Y8Y9</v>
      </c>
    </row>
    <row r="74" spans="2:19" x14ac:dyDescent="0.25">
      <c r="B74" s="390">
        <v>693652</v>
      </c>
      <c r="C74" s="391" t="s">
        <v>1444</v>
      </c>
      <c r="D74" s="391" t="s">
        <v>1445</v>
      </c>
      <c r="E74" s="391" t="s">
        <v>1446</v>
      </c>
      <c r="F74" s="391"/>
      <c r="G74" s="391">
        <v>58227</v>
      </c>
      <c r="H74" s="391" t="s">
        <v>1105</v>
      </c>
      <c r="I74" s="391" t="s">
        <v>993</v>
      </c>
      <c r="J74" s="391" t="s">
        <v>1312</v>
      </c>
      <c r="K74" s="391" t="s">
        <v>1097</v>
      </c>
      <c r="L74" s="391" t="s">
        <v>105</v>
      </c>
      <c r="M74" s="391" t="s">
        <v>1440</v>
      </c>
      <c r="N74" s="391" t="s">
        <v>1441</v>
      </c>
      <c r="O74" s="391" t="s">
        <v>1442</v>
      </c>
      <c r="P74" s="391" t="s">
        <v>1000</v>
      </c>
      <c r="Q74" s="391" t="s">
        <v>1091</v>
      </c>
      <c r="R74" s="391" t="s">
        <v>1447</v>
      </c>
      <c r="S74" s="392" t="str">
        <f>Adresses_cegeps[[#This Row],[ADRS_GEO_L1_GDUNO]]&amp;", "&amp;Adresses_cegeps[[#This Row],[NOM_MUNCP]]&amp;", "&amp;"Qc, "&amp;Adresses_cegeps[[#This Row],[CD_POSTL_GDUNO]]</f>
        <v>6100, chemin de l'Aéroport, Longueuil, Qc, J3Y8Y9</v>
      </c>
    </row>
    <row r="75" spans="2:19" x14ac:dyDescent="0.25">
      <c r="B75" s="390">
        <v>693661</v>
      </c>
      <c r="C75" s="391" t="s">
        <v>1448</v>
      </c>
      <c r="D75" s="391" t="s">
        <v>1448</v>
      </c>
      <c r="E75" s="391" t="s">
        <v>1449</v>
      </c>
      <c r="F75" s="391"/>
      <c r="G75" s="391">
        <v>58227</v>
      </c>
      <c r="H75" s="391" t="s">
        <v>1105</v>
      </c>
      <c r="I75" s="391" t="s">
        <v>993</v>
      </c>
      <c r="J75" s="391" t="s">
        <v>1312</v>
      </c>
      <c r="K75" s="391" t="s">
        <v>1087</v>
      </c>
      <c r="L75" s="391" t="s">
        <v>105</v>
      </c>
      <c r="M75" s="391" t="s">
        <v>1450</v>
      </c>
      <c r="N75" s="391" t="s">
        <v>1451</v>
      </c>
      <c r="O75" s="391" t="s">
        <v>1452</v>
      </c>
      <c r="P75" s="391" t="s">
        <v>1000</v>
      </c>
      <c r="Q75" s="391" t="s">
        <v>1091</v>
      </c>
      <c r="R75" s="391" t="s">
        <v>1453</v>
      </c>
      <c r="S75" s="392" t="str">
        <f>Adresses_cegeps[[#This Row],[ADRS_GEO_L1_GDUNO]]&amp;", "&amp;Adresses_cegeps[[#This Row],[NOM_MUNCP]]&amp;", "&amp;"Qc, "&amp;Adresses_cegeps[[#This Row],[CD_POSTL_GDUNO]]</f>
        <v>6500, chemin de la Savane, Longueuil, Qc, J3Y8Y9</v>
      </c>
    </row>
    <row r="76" spans="2:19" x14ac:dyDescent="0.25">
      <c r="B76" s="390">
        <v>693671</v>
      </c>
      <c r="C76" s="391" t="s">
        <v>1454</v>
      </c>
      <c r="D76" s="391" t="s">
        <v>1454</v>
      </c>
      <c r="E76" s="391" t="s">
        <v>1455</v>
      </c>
      <c r="F76" s="391" t="s">
        <v>1456</v>
      </c>
      <c r="G76" s="391">
        <v>23027</v>
      </c>
      <c r="H76" s="391" t="s">
        <v>14</v>
      </c>
      <c r="I76" s="391" t="s">
        <v>993</v>
      </c>
      <c r="J76" s="391" t="s">
        <v>1457</v>
      </c>
      <c r="K76" s="391" t="s">
        <v>1087</v>
      </c>
      <c r="L76" s="391" t="s">
        <v>105</v>
      </c>
      <c r="M76" s="391" t="s">
        <v>1458</v>
      </c>
      <c r="N76" s="391" t="s">
        <v>1459</v>
      </c>
      <c r="O76" s="391" t="s">
        <v>1460</v>
      </c>
      <c r="P76" s="391" t="s">
        <v>1000</v>
      </c>
      <c r="Q76" s="391" t="s">
        <v>1091</v>
      </c>
      <c r="R76" s="391" t="s">
        <v>1461</v>
      </c>
      <c r="S76" s="392" t="str">
        <f>Adresses_cegeps[[#This Row],[ADRS_GEO_L1_GDUNO]]&amp;", "&amp;Adresses_cegeps[[#This Row],[NOM_MUNCP]]&amp;", "&amp;"Qc, "&amp;Adresses_cegeps[[#This Row],[CD_POSTL_GDUNO]]</f>
        <v>455, rue du Marais, Québec, Qc, G1M3A2</v>
      </c>
    </row>
    <row r="77" spans="2:19" x14ac:dyDescent="0.25">
      <c r="B77" s="390">
        <v>693681</v>
      </c>
      <c r="C77" s="391" t="s">
        <v>1462</v>
      </c>
      <c r="D77" s="391" t="s">
        <v>1462</v>
      </c>
      <c r="E77" s="391" t="s">
        <v>1463</v>
      </c>
      <c r="F77" s="391"/>
      <c r="G77" s="391">
        <v>66023</v>
      </c>
      <c r="H77" s="391" t="s">
        <v>6</v>
      </c>
      <c r="I77" s="391" t="s">
        <v>993</v>
      </c>
      <c r="J77" s="391" t="s">
        <v>1464</v>
      </c>
      <c r="K77" s="391" t="s">
        <v>1087</v>
      </c>
      <c r="L77" s="391" t="s">
        <v>105</v>
      </c>
      <c r="M77" s="391" t="s">
        <v>1465</v>
      </c>
      <c r="N77" s="391" t="s">
        <v>1466</v>
      </c>
      <c r="O77" s="391" t="s">
        <v>1467</v>
      </c>
      <c r="P77" s="391" t="s">
        <v>1000</v>
      </c>
      <c r="Q77" s="391" t="s">
        <v>1091</v>
      </c>
      <c r="R77" s="391" t="s">
        <v>1468</v>
      </c>
      <c r="S77" s="392" t="str">
        <f>Adresses_cegeps[[#This Row],[ADRS_GEO_L1_GDUNO]]&amp;", "&amp;Adresses_cegeps[[#This Row],[NOM_MUNCP]]&amp;", "&amp;"Qc, "&amp;Adresses_cegeps[[#This Row],[CD_POSTL_GDUNO]]</f>
        <v>503, boulevard René-Lévesque Ouest, Montréal, Qc, H2Z1A8</v>
      </c>
    </row>
    <row r="78" spans="2:19" x14ac:dyDescent="0.25">
      <c r="B78" s="390">
        <v>693691</v>
      </c>
      <c r="C78" s="391" t="s">
        <v>1469</v>
      </c>
      <c r="D78" s="391" t="s">
        <v>1469</v>
      </c>
      <c r="E78" s="391" t="s">
        <v>1470</v>
      </c>
      <c r="F78" s="391"/>
      <c r="G78" s="391">
        <v>58227</v>
      </c>
      <c r="H78" s="391" t="s">
        <v>1105</v>
      </c>
      <c r="I78" s="391" t="s">
        <v>993</v>
      </c>
      <c r="J78" s="391" t="s">
        <v>1312</v>
      </c>
      <c r="K78" s="391" t="s">
        <v>1087</v>
      </c>
      <c r="L78" s="391" t="s">
        <v>105</v>
      </c>
      <c r="M78" s="391" t="s">
        <v>1471</v>
      </c>
      <c r="N78" s="391" t="s">
        <v>1472</v>
      </c>
      <c r="O78" s="391" t="s">
        <v>1473</v>
      </c>
      <c r="P78" s="391" t="s">
        <v>1000</v>
      </c>
      <c r="Q78" s="391" t="s">
        <v>1091</v>
      </c>
      <c r="R78" s="391" t="s">
        <v>1474</v>
      </c>
      <c r="S78" s="392" t="str">
        <f>Adresses_cegeps[[#This Row],[ADRS_GEO_L1_GDUNO]]&amp;", "&amp;Adresses_cegeps[[#This Row],[NOM_MUNCP]]&amp;", "&amp;"Qc, "&amp;Adresses_cegeps[[#This Row],[CD_POSTL_GDUNO]]</f>
        <v>5680, chemin de l'Aéroport, Longueuil, Qc, J3Y8Y9</v>
      </c>
    </row>
    <row r="79" spans="2:19" x14ac:dyDescent="0.25">
      <c r="B79" s="390">
        <v>693692</v>
      </c>
      <c r="C79" s="391" t="s">
        <v>1475</v>
      </c>
      <c r="D79" s="391" t="s">
        <v>1476</v>
      </c>
      <c r="E79" s="391" t="s">
        <v>1470</v>
      </c>
      <c r="F79" s="391"/>
      <c r="G79" s="391">
        <v>58227</v>
      </c>
      <c r="H79" s="391" t="s">
        <v>1105</v>
      </c>
      <c r="I79" s="391" t="s">
        <v>993</v>
      </c>
      <c r="J79" s="391" t="s">
        <v>1312</v>
      </c>
      <c r="K79" s="391" t="s">
        <v>1097</v>
      </c>
      <c r="L79" s="391" t="s">
        <v>105</v>
      </c>
      <c r="M79" s="391" t="s">
        <v>1471</v>
      </c>
      <c r="N79" s="391" t="s">
        <v>1472</v>
      </c>
      <c r="O79" s="391" t="s">
        <v>1473</v>
      </c>
      <c r="P79" s="391" t="s">
        <v>1000</v>
      </c>
      <c r="Q79" s="391" t="s">
        <v>1091</v>
      </c>
      <c r="R79" s="391" t="s">
        <v>1477</v>
      </c>
      <c r="S79" s="392" t="str">
        <f>Adresses_cegeps[[#This Row],[ADRS_GEO_L1_GDUNO]]&amp;", "&amp;Adresses_cegeps[[#This Row],[NOM_MUNCP]]&amp;", "&amp;"Qc, "&amp;Adresses_cegeps[[#This Row],[CD_POSTL_GDUNO]]</f>
        <v>5680, chemin de l'Aéroport, Longueuil, Qc, J3Y8Y9</v>
      </c>
    </row>
    <row r="80" spans="2:19" x14ac:dyDescent="0.25">
      <c r="B80" s="390">
        <v>693693</v>
      </c>
      <c r="C80" s="391" t="s">
        <v>1478</v>
      </c>
      <c r="D80" s="391" t="s">
        <v>1478</v>
      </c>
      <c r="E80" s="391" t="s">
        <v>1479</v>
      </c>
      <c r="F80" s="391"/>
      <c r="G80" s="391">
        <v>46078</v>
      </c>
      <c r="H80" s="391" t="s">
        <v>1480</v>
      </c>
      <c r="I80" s="391" t="s">
        <v>993</v>
      </c>
      <c r="J80" s="391" t="s">
        <v>1481</v>
      </c>
      <c r="K80" s="391" t="s">
        <v>1087</v>
      </c>
      <c r="L80" s="391" t="s">
        <v>105</v>
      </c>
      <c r="M80" s="391" t="s">
        <v>1482</v>
      </c>
      <c r="N80" s="391" t="s">
        <v>1483</v>
      </c>
      <c r="O80" s="391" t="s">
        <v>1484</v>
      </c>
      <c r="P80" s="391" t="s">
        <v>1000</v>
      </c>
      <c r="Q80" s="391" t="s">
        <v>1091</v>
      </c>
      <c r="R80" s="391" t="s">
        <v>1485</v>
      </c>
      <c r="S80" s="392" t="str">
        <f>Adresses_cegeps[[#This Row],[ADRS_GEO_L1_GDUNO]]&amp;", "&amp;Adresses_cegeps[[#This Row],[NOM_MUNCP]]&amp;", "&amp;"Qc, "&amp;Adresses_cegeps[[#This Row],[CD_POSTL_GDUNO]]</f>
        <v>101, rue du Ciel, Bromont, Qc, J2L2X4</v>
      </c>
    </row>
    <row r="81" spans="2:19" x14ac:dyDescent="0.25">
      <c r="B81" s="390">
        <v>693694</v>
      </c>
      <c r="C81" s="391" t="s">
        <v>1486</v>
      </c>
      <c r="D81" s="391" t="s">
        <v>1487</v>
      </c>
      <c r="E81" s="391" t="s">
        <v>1479</v>
      </c>
      <c r="F81" s="391"/>
      <c r="G81" s="391">
        <v>46078</v>
      </c>
      <c r="H81" s="391" t="s">
        <v>1480</v>
      </c>
      <c r="I81" s="391" t="s">
        <v>993</v>
      </c>
      <c r="J81" s="391" t="s">
        <v>1481</v>
      </c>
      <c r="K81" s="391" t="s">
        <v>1097</v>
      </c>
      <c r="L81" s="391" t="s">
        <v>105</v>
      </c>
      <c r="M81" s="391" t="s">
        <v>1482</v>
      </c>
      <c r="N81" s="391" t="s">
        <v>1483</v>
      </c>
      <c r="O81" s="391" t="s">
        <v>1484</v>
      </c>
      <c r="P81" s="391" t="s">
        <v>1000</v>
      </c>
      <c r="Q81" s="391" t="s">
        <v>1091</v>
      </c>
      <c r="R81" s="391" t="s">
        <v>1488</v>
      </c>
      <c r="S81" s="392" t="str">
        <f>Adresses_cegeps[[#This Row],[ADRS_GEO_L1_GDUNO]]&amp;", "&amp;Adresses_cegeps[[#This Row],[NOM_MUNCP]]&amp;", "&amp;"Qc, "&amp;Adresses_cegeps[[#This Row],[CD_POSTL_GDUNO]]</f>
        <v>101, rue du Ciel, Bromont, Qc, J2L2X4</v>
      </c>
    </row>
    <row r="82" spans="2:19" x14ac:dyDescent="0.25">
      <c r="B82" s="390">
        <v>690571</v>
      </c>
      <c r="C82" s="391" t="s">
        <v>1489</v>
      </c>
      <c r="D82" s="391" t="s">
        <v>1490</v>
      </c>
      <c r="E82" s="391" t="s">
        <v>1491</v>
      </c>
      <c r="F82" s="391"/>
      <c r="G82" s="391">
        <v>66023</v>
      </c>
      <c r="H82" s="391" t="s">
        <v>6</v>
      </c>
      <c r="I82" s="391" t="s">
        <v>993</v>
      </c>
      <c r="J82" s="391" t="s">
        <v>1492</v>
      </c>
      <c r="K82" s="391" t="s">
        <v>1097</v>
      </c>
      <c r="L82" s="391" t="s">
        <v>105</v>
      </c>
      <c r="M82" s="391" t="s">
        <v>1493</v>
      </c>
      <c r="N82" s="391" t="s">
        <v>1494</v>
      </c>
      <c r="O82" s="391" t="s">
        <v>1495</v>
      </c>
      <c r="P82" s="391" t="s">
        <v>1000</v>
      </c>
      <c r="Q82" s="391" t="s">
        <v>1091</v>
      </c>
      <c r="R82" s="391" t="s">
        <v>1496</v>
      </c>
      <c r="S82" s="392" t="str">
        <f>Adresses_cegeps[[#This Row],[ADRS_GEO_L1_GDUNO]]&amp;", "&amp;Adresses_cegeps[[#This Row],[NOM_MUNCP]]&amp;", "&amp;"Qc, "&amp;Adresses_cegeps[[#This Row],[CD_POSTL_GDUNO]]</f>
        <v>5115, rue Vézina, Montréal, Qc, H3W1C2</v>
      </c>
    </row>
    <row r="83" spans="2:19" x14ac:dyDescent="0.25">
      <c r="B83" s="390">
        <v>690572</v>
      </c>
      <c r="C83" s="391" t="s">
        <v>1497</v>
      </c>
      <c r="D83" s="391" t="s">
        <v>1498</v>
      </c>
      <c r="E83" s="391" t="s">
        <v>1499</v>
      </c>
      <c r="F83" s="391"/>
      <c r="G83" s="391">
        <v>66058</v>
      </c>
      <c r="H83" s="391" t="s">
        <v>1500</v>
      </c>
      <c r="I83" s="391" t="s">
        <v>993</v>
      </c>
      <c r="J83" s="391" t="s">
        <v>1501</v>
      </c>
      <c r="K83" s="391" t="s">
        <v>1097</v>
      </c>
      <c r="L83" s="391" t="s">
        <v>105</v>
      </c>
      <c r="M83" s="391" t="s">
        <v>1502</v>
      </c>
      <c r="N83" s="391" t="s">
        <v>1503</v>
      </c>
      <c r="O83" s="391" t="s">
        <v>1504</v>
      </c>
      <c r="P83" s="391" t="s">
        <v>1000</v>
      </c>
      <c r="Q83" s="391" t="s">
        <v>1091</v>
      </c>
      <c r="R83" s="391" t="s">
        <v>1505</v>
      </c>
      <c r="S83" s="392" t="str">
        <f>Adresses_cegeps[[#This Row],[ADRS_GEO_L1_GDUNO]]&amp;", "&amp;Adresses_cegeps[[#This Row],[NOM_MUNCP]]&amp;", "&amp;"Qc, "&amp;Adresses_cegeps[[#This Row],[CD_POSTL_GDUNO]]</f>
        <v>6900, boulevard Décarie, bureau 216, Côte-Saint-Luc, Qc, H3X2T8</v>
      </c>
    </row>
    <row r="84" spans="2:19" x14ac:dyDescent="0.25">
      <c r="B84" s="390">
        <v>690574</v>
      </c>
      <c r="C84" s="391" t="s">
        <v>1506</v>
      </c>
      <c r="D84" s="391" t="s">
        <v>1506</v>
      </c>
      <c r="E84" s="391" t="s">
        <v>1507</v>
      </c>
      <c r="F84" s="391"/>
      <c r="G84" s="391">
        <v>23027</v>
      </c>
      <c r="H84" s="391" t="s">
        <v>14</v>
      </c>
      <c r="I84" s="391" t="s">
        <v>993</v>
      </c>
      <c r="J84" s="391" t="s">
        <v>1508</v>
      </c>
      <c r="K84" s="391" t="s">
        <v>1097</v>
      </c>
      <c r="L84" s="391" t="s">
        <v>105</v>
      </c>
      <c r="M84" s="391" t="s">
        <v>1493</v>
      </c>
      <c r="N84" s="391" t="s">
        <v>1509</v>
      </c>
      <c r="O84" s="391" t="s">
        <v>1510</v>
      </c>
      <c r="P84" s="391" t="s">
        <v>1000</v>
      </c>
      <c r="Q84" s="391" t="s">
        <v>1091</v>
      </c>
      <c r="R84" s="391" t="s">
        <v>1511</v>
      </c>
      <c r="S84" s="392" t="str">
        <f>Adresses_cegeps[[#This Row],[ADRS_GEO_L1_GDUNO]]&amp;", "&amp;Adresses_cegeps[[#This Row],[NOM_MUNCP]]&amp;", "&amp;"Qc, "&amp;Adresses_cegeps[[#This Row],[CD_POSTL_GDUNO]]</f>
        <v>1688, route de l'Aéroport, Québec, Qc, G2G0K1</v>
      </c>
    </row>
    <row r="85" spans="2:19" x14ac:dyDescent="0.25">
      <c r="B85" s="390">
        <v>691510</v>
      </c>
      <c r="C85" s="391" t="s">
        <v>1512</v>
      </c>
      <c r="D85" s="391" t="s">
        <v>1513</v>
      </c>
      <c r="E85" s="391" t="s">
        <v>1514</v>
      </c>
      <c r="F85" s="391" t="s">
        <v>1515</v>
      </c>
      <c r="G85" s="391">
        <v>94068</v>
      </c>
      <c r="H85" s="391" t="s">
        <v>1005</v>
      </c>
      <c r="I85" s="391" t="s">
        <v>993</v>
      </c>
      <c r="J85" s="391" t="s">
        <v>1516</v>
      </c>
      <c r="K85" s="391" t="s">
        <v>1087</v>
      </c>
      <c r="L85" s="391" t="s">
        <v>105</v>
      </c>
      <c r="M85" s="391" t="s">
        <v>1517</v>
      </c>
      <c r="N85" s="391" t="s">
        <v>1518</v>
      </c>
      <c r="O85" s="391" t="s">
        <v>1519</v>
      </c>
      <c r="P85" s="391" t="s">
        <v>1000</v>
      </c>
      <c r="Q85" s="391" t="s">
        <v>1091</v>
      </c>
      <c r="R85" s="391" t="s">
        <v>1520</v>
      </c>
      <c r="S85" s="392" t="str">
        <f>Adresses_cegeps[[#This Row],[ADRS_GEO_L1_GDUNO]]&amp;", "&amp;Adresses_cegeps[[#This Row],[NOM_MUNCP]]&amp;", "&amp;"Qc, "&amp;Adresses_cegeps[[#This Row],[CD_POSTL_GDUNO]]</f>
        <v>930, rue Jacques-Cartier Est, Saguenay, Qc, G7H7K9</v>
      </c>
    </row>
    <row r="86" spans="2:19" x14ac:dyDescent="0.25">
      <c r="B86" s="390">
        <v>691580</v>
      </c>
      <c r="C86" s="391" t="s">
        <v>1521</v>
      </c>
      <c r="D86" s="391" t="s">
        <v>1522</v>
      </c>
      <c r="E86" s="391" t="s">
        <v>1523</v>
      </c>
      <c r="F86" s="391"/>
      <c r="G86" s="391">
        <v>66097</v>
      </c>
      <c r="H86" s="391" t="s">
        <v>1524</v>
      </c>
      <c r="I86" s="391" t="s">
        <v>993</v>
      </c>
      <c r="J86" s="391" t="s">
        <v>1525</v>
      </c>
      <c r="K86" s="391" t="s">
        <v>1107</v>
      </c>
      <c r="L86" s="391" t="s">
        <v>105</v>
      </c>
      <c r="M86" s="391" t="s">
        <v>1108</v>
      </c>
      <c r="N86" s="391" t="s">
        <v>1526</v>
      </c>
      <c r="O86" s="391" t="s">
        <v>1527</v>
      </c>
      <c r="P86" s="391" t="s">
        <v>1000</v>
      </c>
      <c r="Q86" s="391" t="s">
        <v>1091</v>
      </c>
      <c r="R86" s="391" t="s">
        <v>1528</v>
      </c>
      <c r="S86" s="392" t="str">
        <f>Adresses_cegeps[[#This Row],[ADRS_GEO_L1_GDUNO]]&amp;", "&amp;Adresses_cegeps[[#This Row],[NOM_MUNCP]]&amp;", "&amp;"Qc, "&amp;Adresses_cegeps[[#This Row],[CD_POSTL_GDUNO]]</f>
        <v>1000, boulevard St-Jean, Pointe-Claire, Qc, H9R5P1</v>
      </c>
    </row>
    <row r="87" spans="2:19" x14ac:dyDescent="0.25">
      <c r="B87" s="390">
        <v>691581</v>
      </c>
      <c r="C87" s="391" t="s">
        <v>1529</v>
      </c>
      <c r="D87" s="391" t="s">
        <v>1530</v>
      </c>
      <c r="E87" s="391" t="s">
        <v>1531</v>
      </c>
      <c r="F87" s="391" t="s">
        <v>1532</v>
      </c>
      <c r="G87" s="391">
        <v>66023</v>
      </c>
      <c r="H87" s="391" t="s">
        <v>6</v>
      </c>
      <c r="I87" s="391" t="s">
        <v>993</v>
      </c>
      <c r="J87" s="391" t="s">
        <v>1533</v>
      </c>
      <c r="K87" s="391" t="s">
        <v>1097</v>
      </c>
      <c r="L87" s="391" t="s">
        <v>105</v>
      </c>
      <c r="M87" s="391" t="s">
        <v>1534</v>
      </c>
      <c r="N87" s="391" t="s">
        <v>1535</v>
      </c>
      <c r="O87" s="391" t="s">
        <v>1536</v>
      </c>
      <c r="P87" s="391" t="s">
        <v>1000</v>
      </c>
      <c r="Q87" s="391" t="s">
        <v>1091</v>
      </c>
      <c r="R87" s="391" t="s">
        <v>1537</v>
      </c>
      <c r="S87" s="392" t="str">
        <f>Adresses_cegeps[[#This Row],[ADRS_GEO_L1_GDUNO]]&amp;", "&amp;Adresses_cegeps[[#This Row],[NOM_MUNCP]]&amp;", "&amp;"Qc, "&amp;Adresses_cegeps[[#This Row],[CD_POSTL_GDUNO]]</f>
        <v>7400, boulvard des Galeries d'Anjou, Montréal, Qc, H1M3M2</v>
      </c>
    </row>
    <row r="88" spans="2:19" x14ac:dyDescent="0.25">
      <c r="B88" s="390">
        <v>691582</v>
      </c>
      <c r="C88" s="391" t="s">
        <v>1538</v>
      </c>
      <c r="D88" s="391" t="s">
        <v>1530</v>
      </c>
      <c r="E88" s="391" t="s">
        <v>1539</v>
      </c>
      <c r="F88" s="391" t="s">
        <v>1540</v>
      </c>
      <c r="G88" s="391">
        <v>66023</v>
      </c>
      <c r="H88" s="391" t="s">
        <v>6</v>
      </c>
      <c r="I88" s="391" t="s">
        <v>993</v>
      </c>
      <c r="J88" s="391" t="s">
        <v>1533</v>
      </c>
      <c r="K88" s="391" t="s">
        <v>1107</v>
      </c>
      <c r="L88" s="391" t="s">
        <v>105</v>
      </c>
      <c r="M88" s="391" t="s">
        <v>1541</v>
      </c>
      <c r="N88" s="391" t="s">
        <v>1535</v>
      </c>
      <c r="O88" s="391" t="s">
        <v>1536</v>
      </c>
      <c r="P88" s="391" t="s">
        <v>1000</v>
      </c>
      <c r="Q88" s="391" t="s">
        <v>1091</v>
      </c>
      <c r="R88" s="391" t="s">
        <v>1542</v>
      </c>
      <c r="S88" s="392" t="str">
        <f>Adresses_cegeps[[#This Row],[ADRS_GEO_L1_GDUNO]]&amp;", "&amp;Adresses_cegeps[[#This Row],[NOM_MUNCP]]&amp;", "&amp;"Qc, "&amp;Adresses_cegeps[[#This Row],[CD_POSTL_GDUNO]]</f>
        <v>7400, boulevard des Galeries d'Anjou, Montréal, Qc, H1M3M2</v>
      </c>
    </row>
    <row r="89" spans="2:19" x14ac:dyDescent="0.25">
      <c r="B89" s="390">
        <v>691583</v>
      </c>
      <c r="C89" s="391" t="s">
        <v>1543</v>
      </c>
      <c r="D89" s="391" t="s">
        <v>1522</v>
      </c>
      <c r="E89" s="391" t="s">
        <v>1544</v>
      </c>
      <c r="F89" s="391"/>
      <c r="G89" s="391">
        <v>66097</v>
      </c>
      <c r="H89" s="391" t="s">
        <v>1524</v>
      </c>
      <c r="I89" s="391" t="s">
        <v>993</v>
      </c>
      <c r="J89" s="391" t="s">
        <v>1525</v>
      </c>
      <c r="K89" s="391" t="s">
        <v>1097</v>
      </c>
      <c r="L89" s="391" t="s">
        <v>105</v>
      </c>
      <c r="M89" s="391" t="s">
        <v>1545</v>
      </c>
      <c r="N89" s="391" t="s">
        <v>1526</v>
      </c>
      <c r="O89" s="391" t="s">
        <v>1527</v>
      </c>
      <c r="P89" s="391" t="s">
        <v>1000</v>
      </c>
      <c r="Q89" s="391" t="s">
        <v>1091</v>
      </c>
      <c r="R89" s="391" t="s">
        <v>1546</v>
      </c>
      <c r="S89" s="392" t="str">
        <f>Adresses_cegeps[[#This Row],[ADRS_GEO_L1_GDUNO]]&amp;", "&amp;Adresses_cegeps[[#This Row],[NOM_MUNCP]]&amp;", "&amp;"Qc, "&amp;Adresses_cegeps[[#This Row],[CD_POSTL_GDUNO]]</f>
        <v>1000, boulevard St-Jean Bureau 500, Pointe-Claire, Qc, H9R5P1</v>
      </c>
    </row>
    <row r="90" spans="2:19" x14ac:dyDescent="0.25">
      <c r="B90" s="390">
        <v>692531</v>
      </c>
      <c r="C90" s="391" t="s">
        <v>1547</v>
      </c>
      <c r="D90" s="391" t="s">
        <v>1547</v>
      </c>
      <c r="E90" s="391" t="s">
        <v>1548</v>
      </c>
      <c r="F90" s="391"/>
      <c r="G90" s="391">
        <v>66023</v>
      </c>
      <c r="H90" s="391" t="s">
        <v>6</v>
      </c>
      <c r="I90" s="391" t="s">
        <v>993</v>
      </c>
      <c r="J90" s="391" t="s">
        <v>1549</v>
      </c>
      <c r="K90" s="391" t="s">
        <v>1097</v>
      </c>
      <c r="L90" s="391" t="s">
        <v>105</v>
      </c>
      <c r="M90" s="391" t="s">
        <v>1550</v>
      </c>
      <c r="N90" s="391" t="s">
        <v>1551</v>
      </c>
      <c r="O90" s="391" t="s">
        <v>1552</v>
      </c>
      <c r="P90" s="391" t="s">
        <v>1000</v>
      </c>
      <c r="Q90" s="391" t="s">
        <v>1091</v>
      </c>
      <c r="R90" s="391" t="s">
        <v>1553</v>
      </c>
      <c r="S90" s="392" t="str">
        <f>Adresses_cegeps[[#This Row],[ADRS_GEO_L1_GDUNO]]&amp;", "&amp;Adresses_cegeps[[#This Row],[NOM_MUNCP]]&amp;", "&amp;"Qc, "&amp;Adresses_cegeps[[#This Row],[CD_POSTL_GDUNO]]</f>
        <v>220, Avenue Fairmount Ouest, Montréal, Qc, H2T2M7</v>
      </c>
    </row>
    <row r="91" spans="2:19" x14ac:dyDescent="0.25">
      <c r="B91" s="390">
        <v>692540</v>
      </c>
      <c r="C91" s="391" t="s">
        <v>1554</v>
      </c>
      <c r="D91" s="391" t="s">
        <v>1555</v>
      </c>
      <c r="E91" s="391" t="s">
        <v>1556</v>
      </c>
      <c r="F91" s="391"/>
      <c r="G91" s="391">
        <v>66023</v>
      </c>
      <c r="H91" s="391" t="s">
        <v>6</v>
      </c>
      <c r="I91" s="391" t="s">
        <v>993</v>
      </c>
      <c r="J91" s="391" t="s">
        <v>1557</v>
      </c>
      <c r="K91" s="391" t="s">
        <v>1087</v>
      </c>
      <c r="L91" s="391" t="s">
        <v>105</v>
      </c>
      <c r="M91" s="391" t="s">
        <v>1558</v>
      </c>
      <c r="N91" s="391" t="s">
        <v>1559</v>
      </c>
      <c r="O91" s="391" t="s">
        <v>1560</v>
      </c>
      <c r="P91" s="391" t="s">
        <v>1000</v>
      </c>
      <c r="Q91" s="391" t="s">
        <v>1091</v>
      </c>
      <c r="R91" s="391" t="s">
        <v>1561</v>
      </c>
      <c r="S91" s="392" t="str">
        <f>Adresses_cegeps[[#This Row],[ADRS_GEO_L1_GDUNO]]&amp;", "&amp;Adresses_cegeps[[#This Row],[NOM_MUNCP]]&amp;", "&amp;"Qc, "&amp;Adresses_cegeps[[#This Row],[CD_POSTL_GDUNO]]</f>
        <v>405, avenue Ogilvy, bureau 104, Montréal, Qc, H3N1M3</v>
      </c>
    </row>
    <row r="92" spans="2:19" x14ac:dyDescent="0.25">
      <c r="B92" s="390">
        <v>692550</v>
      </c>
      <c r="C92" s="391" t="s">
        <v>1562</v>
      </c>
      <c r="D92" s="391" t="s">
        <v>1562</v>
      </c>
      <c r="E92" s="391" t="s">
        <v>1563</v>
      </c>
      <c r="F92" s="391"/>
      <c r="G92" s="391">
        <v>66023</v>
      </c>
      <c r="H92" s="391" t="s">
        <v>6</v>
      </c>
      <c r="I92" s="391" t="s">
        <v>993</v>
      </c>
      <c r="J92" s="391" t="s">
        <v>1564</v>
      </c>
      <c r="K92" s="391" t="s">
        <v>1087</v>
      </c>
      <c r="L92" s="391" t="s">
        <v>105</v>
      </c>
      <c r="M92" s="391" t="s">
        <v>1565</v>
      </c>
      <c r="N92" s="391" t="s">
        <v>1566</v>
      </c>
      <c r="O92" s="391" t="s">
        <v>1567</v>
      </c>
      <c r="P92" s="391" t="s">
        <v>1000</v>
      </c>
      <c r="Q92" s="391" t="s">
        <v>1091</v>
      </c>
      <c r="R92" s="391" t="s">
        <v>1568</v>
      </c>
      <c r="S92" s="392" t="str">
        <f>Adresses_cegeps[[#This Row],[ADRS_GEO_L1_GDUNO]]&amp;", "&amp;Adresses_cegeps[[#This Row],[NOM_MUNCP]]&amp;", "&amp;"Qc, "&amp;Adresses_cegeps[[#This Row],[CD_POSTL_GDUNO]]</f>
        <v>3030, rue Hochelaga, Montréal, Qc, H1W1G2</v>
      </c>
    </row>
    <row r="93" spans="2:19" x14ac:dyDescent="0.25">
      <c r="B93" s="390">
        <v>692551</v>
      </c>
      <c r="C93" s="391" t="s">
        <v>1569</v>
      </c>
      <c r="D93" s="391" t="s">
        <v>1569</v>
      </c>
      <c r="E93" s="391" t="s">
        <v>1570</v>
      </c>
      <c r="F93" s="391"/>
      <c r="G93" s="391">
        <v>58227</v>
      </c>
      <c r="H93" s="391" t="s">
        <v>1105</v>
      </c>
      <c r="I93" s="391" t="s">
        <v>993</v>
      </c>
      <c r="J93" s="391" t="s">
        <v>1571</v>
      </c>
      <c r="K93" s="391" t="s">
        <v>1097</v>
      </c>
      <c r="L93" s="391" t="s">
        <v>105</v>
      </c>
      <c r="M93" s="391" t="s">
        <v>1565</v>
      </c>
      <c r="N93" s="391" t="s">
        <v>1572</v>
      </c>
      <c r="O93" s="391" t="s">
        <v>1573</v>
      </c>
      <c r="P93" s="391" t="s">
        <v>1000</v>
      </c>
      <c r="Q93" s="391" t="s">
        <v>1091</v>
      </c>
      <c r="R93" s="391" t="s">
        <v>1574</v>
      </c>
      <c r="S93" s="392" t="str">
        <f>Adresses_cegeps[[#This Row],[ADRS_GEO_L1_GDUNO]]&amp;", "&amp;Adresses_cegeps[[#This Row],[NOM_MUNCP]]&amp;", "&amp;"Qc, "&amp;Adresses_cegeps[[#This Row],[CD_POSTL_GDUNO]]</f>
        <v>4405, rue Leckie, Longueuil, Qc, J3Y9E6</v>
      </c>
    </row>
    <row r="94" spans="2:19" x14ac:dyDescent="0.25">
      <c r="B94" s="390">
        <v>692552</v>
      </c>
      <c r="C94" s="391" t="s">
        <v>1575</v>
      </c>
      <c r="D94" s="391" t="s">
        <v>1575</v>
      </c>
      <c r="E94" s="391" t="s">
        <v>1576</v>
      </c>
      <c r="F94" s="391" t="s">
        <v>1577</v>
      </c>
      <c r="G94" s="391">
        <v>58007</v>
      </c>
      <c r="H94" s="391" t="s">
        <v>1578</v>
      </c>
      <c r="I94" s="391" t="s">
        <v>993</v>
      </c>
      <c r="J94" s="391" t="s">
        <v>1579</v>
      </c>
      <c r="K94" s="391" t="s">
        <v>1097</v>
      </c>
      <c r="L94" s="391" t="s">
        <v>105</v>
      </c>
      <c r="M94" s="391" t="s">
        <v>1565</v>
      </c>
      <c r="N94" s="391" t="s">
        <v>1580</v>
      </c>
      <c r="O94" s="391" t="s">
        <v>1581</v>
      </c>
      <c r="P94" s="391" t="s">
        <v>1000</v>
      </c>
      <c r="Q94" s="391" t="s">
        <v>1091</v>
      </c>
      <c r="R94" s="391" t="s">
        <v>1582</v>
      </c>
      <c r="S94" s="392" t="str">
        <f>Adresses_cegeps[[#This Row],[ADRS_GEO_L1_GDUNO]]&amp;", "&amp;Adresses_cegeps[[#This Row],[NOM_MUNCP]]&amp;", "&amp;"Qc, "&amp;Adresses_cegeps[[#This Row],[CD_POSTL_GDUNO]]</f>
        <v>7305, Marie-Victorin, Brossard, Qc, J4W1A6</v>
      </c>
    </row>
    <row r="95" spans="2:19" x14ac:dyDescent="0.25">
      <c r="B95" s="390">
        <v>692570</v>
      </c>
      <c r="C95" s="391" t="s">
        <v>1583</v>
      </c>
      <c r="D95" s="391" t="s">
        <v>1583</v>
      </c>
      <c r="E95" s="391" t="s">
        <v>1584</v>
      </c>
      <c r="F95" s="391"/>
      <c r="G95" s="391">
        <v>56083</v>
      </c>
      <c r="H95" s="391" t="s">
        <v>257</v>
      </c>
      <c r="I95" s="391" t="s">
        <v>993</v>
      </c>
      <c r="J95" s="391" t="s">
        <v>1585</v>
      </c>
      <c r="K95" s="391" t="s">
        <v>1087</v>
      </c>
      <c r="L95" s="391" t="s">
        <v>105</v>
      </c>
      <c r="M95" s="391" t="s">
        <v>1586</v>
      </c>
      <c r="N95" s="391" t="s">
        <v>1587</v>
      </c>
      <c r="O95" s="391" t="s">
        <v>1588</v>
      </c>
      <c r="P95" s="391" t="s">
        <v>1000</v>
      </c>
      <c r="Q95" s="391" t="s">
        <v>1091</v>
      </c>
      <c r="R95" s="391" t="s">
        <v>1589</v>
      </c>
      <c r="S95" s="392" t="str">
        <f>Adresses_cegeps[[#This Row],[ADRS_GEO_L1_GDUNO]]&amp;", "&amp;Adresses_cegeps[[#This Row],[NOM_MUNCP]]&amp;", "&amp;"Qc, "&amp;Adresses_cegeps[[#This Row],[CD_POSTL_GDUNO]]</f>
        <v>775, boulevard Saint-Luc, Saint-Jean-sur-Richelieu, Qc, J2W2G6</v>
      </c>
    </row>
    <row r="96" spans="2:19" x14ac:dyDescent="0.25">
      <c r="B96" s="390">
        <v>692571</v>
      </c>
      <c r="C96" s="391" t="s">
        <v>1583</v>
      </c>
      <c r="D96" s="391" t="s">
        <v>1583</v>
      </c>
      <c r="E96" s="391" t="s">
        <v>1590</v>
      </c>
      <c r="F96" s="391"/>
      <c r="G96" s="391">
        <v>57005</v>
      </c>
      <c r="H96" s="391" t="s">
        <v>1591</v>
      </c>
      <c r="I96" s="391" t="s">
        <v>993</v>
      </c>
      <c r="J96" s="391" t="s">
        <v>1592</v>
      </c>
      <c r="K96" s="391" t="s">
        <v>1097</v>
      </c>
      <c r="L96" s="391" t="s">
        <v>105</v>
      </c>
      <c r="M96" s="391" t="s">
        <v>1593</v>
      </c>
      <c r="N96" s="391" t="s">
        <v>1594</v>
      </c>
      <c r="O96" s="391" t="s">
        <v>1595</v>
      </c>
      <c r="P96" s="391" t="s">
        <v>1000</v>
      </c>
      <c r="Q96" s="391" t="s">
        <v>1091</v>
      </c>
      <c r="R96" s="391" t="s">
        <v>1596</v>
      </c>
      <c r="S96" s="392" t="str">
        <f>Adresses_cegeps[[#This Row],[ADRS_GEO_L1_GDUNO]]&amp;", "&amp;Adresses_cegeps[[#This Row],[NOM_MUNCP]]&amp;", "&amp;"Qc, "&amp;Adresses_cegeps[[#This Row],[CD_POSTL_GDUNO]]</f>
        <v>3414, chemin de la Grande-Ligne, Chambly, Qc, J3L4A7</v>
      </c>
    </row>
    <row r="97" spans="2:19" x14ac:dyDescent="0.25">
      <c r="B97" s="390">
        <v>692580</v>
      </c>
      <c r="C97" s="391" t="s">
        <v>1597</v>
      </c>
      <c r="D97" s="391" t="s">
        <v>1598</v>
      </c>
      <c r="E97" s="391" t="s">
        <v>1599</v>
      </c>
      <c r="F97" s="391" t="s">
        <v>1600</v>
      </c>
      <c r="G97" s="391">
        <v>66023</v>
      </c>
      <c r="H97" s="391" t="s">
        <v>6</v>
      </c>
      <c r="I97" s="391" t="s">
        <v>993</v>
      </c>
      <c r="J97" s="391" t="s">
        <v>1601</v>
      </c>
      <c r="K97" s="391" t="s">
        <v>1087</v>
      </c>
      <c r="L97" s="391" t="s">
        <v>105</v>
      </c>
      <c r="M97" s="391" t="s">
        <v>1602</v>
      </c>
      <c r="N97" s="391" t="s">
        <v>1603</v>
      </c>
      <c r="O97" s="391" t="s">
        <v>1604</v>
      </c>
      <c r="P97" s="391" t="s">
        <v>1000</v>
      </c>
      <c r="Q97" s="391" t="s">
        <v>1091</v>
      </c>
      <c r="R97" s="391" t="s">
        <v>1605</v>
      </c>
      <c r="S97" s="392" t="str">
        <f>Adresses_cegeps[[#This Row],[ADRS_GEO_L1_GDUNO]]&amp;", "&amp;Adresses_cegeps[[#This Row],[NOM_MUNCP]]&amp;", "&amp;"Qc, "&amp;Adresses_cegeps[[#This Row],[CD_POSTL_GDUNO]]</f>
        <v>465,rue St-Jean, Montréal, Qc, H2Y2R6</v>
      </c>
    </row>
    <row r="98" spans="2:19" x14ac:dyDescent="0.25">
      <c r="B98" s="390">
        <v>692590</v>
      </c>
      <c r="C98" s="391" t="s">
        <v>1606</v>
      </c>
      <c r="D98" s="391" t="s">
        <v>1606</v>
      </c>
      <c r="E98" s="391" t="s">
        <v>1607</v>
      </c>
      <c r="F98" s="391"/>
      <c r="G98" s="391">
        <v>66023</v>
      </c>
      <c r="H98" s="391" t="s">
        <v>6</v>
      </c>
      <c r="I98" s="391" t="s">
        <v>993</v>
      </c>
      <c r="J98" s="391" t="s">
        <v>1608</v>
      </c>
      <c r="K98" s="391" t="s">
        <v>1087</v>
      </c>
      <c r="L98" s="391" t="s">
        <v>105</v>
      </c>
      <c r="M98" s="391" t="s">
        <v>1609</v>
      </c>
      <c r="N98" s="391" t="s">
        <v>1610</v>
      </c>
      <c r="O98" s="391" t="s">
        <v>1611</v>
      </c>
      <c r="P98" s="391" t="s">
        <v>1000</v>
      </c>
      <c r="Q98" s="391" t="s">
        <v>1091</v>
      </c>
      <c r="R98" s="391" t="s">
        <v>1612</v>
      </c>
      <c r="S98" s="392" t="str">
        <f>Adresses_cegeps[[#This Row],[ADRS_GEO_L1_GDUNO]]&amp;", "&amp;Adresses_cegeps[[#This Row],[NOM_MUNCP]]&amp;", "&amp;"Qc, "&amp;Adresses_cegeps[[#This Row],[CD_POSTL_GDUNO]]</f>
        <v>600, chemin du Golf, Montréal, Qc, H3E1A8</v>
      </c>
    </row>
    <row r="99" spans="2:19" x14ac:dyDescent="0.25">
      <c r="B99" s="390">
        <v>692591</v>
      </c>
      <c r="C99" s="391" t="s">
        <v>1613</v>
      </c>
      <c r="D99" s="391" t="s">
        <v>1614</v>
      </c>
      <c r="E99" s="391" t="s">
        <v>1607</v>
      </c>
      <c r="F99" s="391"/>
      <c r="G99" s="391">
        <v>66023</v>
      </c>
      <c r="H99" s="391" t="s">
        <v>6</v>
      </c>
      <c r="I99" s="391" t="s">
        <v>993</v>
      </c>
      <c r="J99" s="391" t="s">
        <v>1608</v>
      </c>
      <c r="K99" s="391" t="s">
        <v>1097</v>
      </c>
      <c r="L99" s="391" t="s">
        <v>105</v>
      </c>
      <c r="M99" s="391" t="s">
        <v>1609</v>
      </c>
      <c r="N99" s="391" t="s">
        <v>1610</v>
      </c>
      <c r="O99" s="391" t="s">
        <v>1611</v>
      </c>
      <c r="P99" s="391" t="s">
        <v>1000</v>
      </c>
      <c r="Q99" s="391" t="s">
        <v>1091</v>
      </c>
      <c r="R99" s="391" t="s">
        <v>1615</v>
      </c>
      <c r="S99" s="392" t="str">
        <f>Adresses_cegeps[[#This Row],[ADRS_GEO_L1_GDUNO]]&amp;", "&amp;Adresses_cegeps[[#This Row],[NOM_MUNCP]]&amp;", "&amp;"Qc, "&amp;Adresses_cegeps[[#This Row],[CD_POSTL_GDUNO]]</f>
        <v>600, chemin du Golf, Montréal, Qc, H3E1A8</v>
      </c>
    </row>
    <row r="100" spans="2:19" x14ac:dyDescent="0.25">
      <c r="B100" s="390">
        <v>692592</v>
      </c>
      <c r="C100" s="391" t="s">
        <v>1606</v>
      </c>
      <c r="D100" s="391" t="s">
        <v>1606</v>
      </c>
      <c r="E100" s="391" t="s">
        <v>1616</v>
      </c>
      <c r="F100" s="391"/>
      <c r="G100" s="391">
        <v>58007</v>
      </c>
      <c r="H100" s="391" t="s">
        <v>1578</v>
      </c>
      <c r="I100" s="391" t="s">
        <v>993</v>
      </c>
      <c r="J100" s="391" t="s">
        <v>1617</v>
      </c>
      <c r="K100" s="391" t="s">
        <v>1097</v>
      </c>
      <c r="L100" s="391" t="s">
        <v>105</v>
      </c>
      <c r="M100" s="391"/>
      <c r="N100" s="391" t="s">
        <v>1618</v>
      </c>
      <c r="O100" s="391" t="s">
        <v>1619</v>
      </c>
      <c r="P100" s="391" t="s">
        <v>1000</v>
      </c>
      <c r="Q100" s="391" t="s">
        <v>1091</v>
      </c>
      <c r="R100" s="391" t="s">
        <v>1620</v>
      </c>
      <c r="S100" s="392" t="str">
        <f>Adresses_cegeps[[#This Row],[ADRS_GEO_L1_GDUNO]]&amp;", "&amp;Adresses_cegeps[[#This Row],[NOM_MUNCP]]&amp;", "&amp;"Qc, "&amp;Adresses_cegeps[[#This Row],[CD_POSTL_GDUNO]]</f>
        <v>6300, avenue Auteuil, bureau 527, Brossard, Qc, J4Z3P2</v>
      </c>
    </row>
    <row r="101" spans="2:19" x14ac:dyDescent="0.25">
      <c r="B101" s="390">
        <v>692593</v>
      </c>
      <c r="C101" s="391" t="s">
        <v>1606</v>
      </c>
      <c r="D101" s="391" t="s">
        <v>1606</v>
      </c>
      <c r="E101" s="391" t="s">
        <v>1621</v>
      </c>
      <c r="F101" s="391"/>
      <c r="G101" s="391">
        <v>65005</v>
      </c>
      <c r="H101" s="391" t="s">
        <v>159</v>
      </c>
      <c r="I101" s="391" t="s">
        <v>993</v>
      </c>
      <c r="J101" s="391" t="s">
        <v>1622</v>
      </c>
      <c r="K101" s="391" t="s">
        <v>1097</v>
      </c>
      <c r="L101" s="391" t="s">
        <v>105</v>
      </c>
      <c r="M101" s="391"/>
      <c r="N101" s="391" t="s">
        <v>1623</v>
      </c>
      <c r="O101" s="391" t="s">
        <v>1624</v>
      </c>
      <c r="P101" s="391" t="s">
        <v>1000</v>
      </c>
      <c r="Q101" s="391" t="s">
        <v>1091</v>
      </c>
      <c r="R101" s="391" t="s">
        <v>1625</v>
      </c>
      <c r="S101" s="392" t="str">
        <f>Adresses_cegeps[[#This Row],[ADRS_GEO_L1_GDUNO]]&amp;", "&amp;Adresses_cegeps[[#This Row],[NOM_MUNCP]]&amp;", "&amp;"Qc, "&amp;Adresses_cegeps[[#This Row],[CD_POSTL_GDUNO]]</f>
        <v>3224, avenue Jean-Béraud, Laval, Qc, H7T2S4</v>
      </c>
    </row>
    <row r="102" spans="2:19" x14ac:dyDescent="0.25">
      <c r="B102" s="390">
        <v>693510</v>
      </c>
      <c r="C102" s="391" t="s">
        <v>1234</v>
      </c>
      <c r="D102" s="391" t="s">
        <v>1234</v>
      </c>
      <c r="E102" s="391" t="s">
        <v>1626</v>
      </c>
      <c r="F102" s="391"/>
      <c r="G102" s="391">
        <v>66023</v>
      </c>
      <c r="H102" s="391" t="s">
        <v>6</v>
      </c>
      <c r="I102" s="391" t="s">
        <v>993</v>
      </c>
      <c r="J102" s="391" t="s">
        <v>1627</v>
      </c>
      <c r="K102" s="391" t="s">
        <v>1087</v>
      </c>
      <c r="L102" s="391" t="s">
        <v>105</v>
      </c>
      <c r="M102" s="391" t="s">
        <v>1237</v>
      </c>
      <c r="N102" s="391" t="s">
        <v>1628</v>
      </c>
      <c r="O102" s="391" t="s">
        <v>1629</v>
      </c>
      <c r="P102" s="391" t="s">
        <v>1000</v>
      </c>
      <c r="Q102" s="391" t="s">
        <v>1091</v>
      </c>
      <c r="R102" s="391" t="s">
        <v>1630</v>
      </c>
      <c r="S102" s="392" t="str">
        <f>Adresses_cegeps[[#This Row],[ADRS_GEO_L1_GDUNO]]&amp;", "&amp;Adresses_cegeps[[#This Row],[NOM_MUNCP]]&amp;", "&amp;"Qc, "&amp;Adresses_cegeps[[#This Row],[CD_POSTL_GDUNO]]</f>
        <v>6333, boulevard Décarie, Montréal, Qc, H3W3E1</v>
      </c>
    </row>
    <row r="103" spans="2:19" x14ac:dyDescent="0.25">
      <c r="B103" s="390">
        <v>719503</v>
      </c>
      <c r="C103" s="391" t="s">
        <v>1631</v>
      </c>
      <c r="D103" s="391" t="s">
        <v>1631</v>
      </c>
      <c r="E103" s="391" t="s">
        <v>1632</v>
      </c>
      <c r="F103" s="391"/>
      <c r="G103" s="391">
        <v>66023</v>
      </c>
      <c r="H103" s="391" t="s">
        <v>6</v>
      </c>
      <c r="I103" s="391" t="s">
        <v>993</v>
      </c>
      <c r="J103" s="391" t="s">
        <v>1633</v>
      </c>
      <c r="K103" s="391" t="s">
        <v>1087</v>
      </c>
      <c r="L103" s="391" t="s">
        <v>105</v>
      </c>
      <c r="M103" s="391" t="s">
        <v>1634</v>
      </c>
      <c r="N103" s="391" t="s">
        <v>1635</v>
      </c>
      <c r="O103" s="391" t="s">
        <v>1636</v>
      </c>
      <c r="P103" s="391" t="s">
        <v>1000</v>
      </c>
      <c r="Q103" s="391" t="s">
        <v>1091</v>
      </c>
      <c r="R103" s="391" t="s">
        <v>1637</v>
      </c>
      <c r="S103" s="392" t="str">
        <f>Adresses_cegeps[[#This Row],[ADRS_GEO_L1_GDUNO]]&amp;", "&amp;Adresses_cegeps[[#This Row],[NOM_MUNCP]]&amp;", "&amp;"Qc, "&amp;Adresses_cegeps[[#This Row],[CD_POSTL_GDUNO]]</f>
        <v>628, chemin de la Côte-Sainte-Catherine, Montréal, Qc, H2V2C5</v>
      </c>
    </row>
    <row r="104" spans="2:19" x14ac:dyDescent="0.25">
      <c r="B104" s="390">
        <v>719517</v>
      </c>
      <c r="C104" s="391" t="s">
        <v>1638</v>
      </c>
      <c r="D104" s="391" t="s">
        <v>1638</v>
      </c>
      <c r="E104" s="391" t="s">
        <v>1639</v>
      </c>
      <c r="F104" s="391"/>
      <c r="G104" s="391">
        <v>66023</v>
      </c>
      <c r="H104" s="391" t="s">
        <v>6</v>
      </c>
      <c r="I104" s="391" t="s">
        <v>993</v>
      </c>
      <c r="J104" s="391" t="s">
        <v>1640</v>
      </c>
      <c r="K104" s="391" t="s">
        <v>1087</v>
      </c>
      <c r="L104" s="391" t="s">
        <v>105</v>
      </c>
      <c r="M104" s="391" t="s">
        <v>1641</v>
      </c>
      <c r="N104" s="391" t="s">
        <v>1642</v>
      </c>
      <c r="O104" s="391" t="s">
        <v>1643</v>
      </c>
      <c r="P104" s="391" t="s">
        <v>1000</v>
      </c>
      <c r="Q104" s="391" t="s">
        <v>1091</v>
      </c>
      <c r="R104" s="391" t="s">
        <v>1644</v>
      </c>
      <c r="S104" s="392" t="str">
        <f>Adresses_cegeps[[#This Row],[ADRS_GEO_L1_GDUNO]]&amp;", "&amp;Adresses_cegeps[[#This Row],[NOM_MUNCP]]&amp;", "&amp;"Qc, "&amp;Adresses_cegeps[[#This Row],[CD_POSTL_GDUNO]]</f>
        <v>780, boul. Dollard, Montréal, Qc, H2V3G5</v>
      </c>
    </row>
    <row r="105" spans="2:19" x14ac:dyDescent="0.25">
      <c r="B105" s="390">
        <v>747747</v>
      </c>
      <c r="C105" s="391" t="s">
        <v>1645</v>
      </c>
      <c r="D105" s="391" t="s">
        <v>1157</v>
      </c>
      <c r="E105" s="391" t="s">
        <v>1646</v>
      </c>
      <c r="F105" s="391" t="s">
        <v>1647</v>
      </c>
      <c r="G105" s="391">
        <v>66023</v>
      </c>
      <c r="H105" s="391" t="s">
        <v>6</v>
      </c>
      <c r="I105" s="391" t="s">
        <v>993</v>
      </c>
      <c r="J105" s="391" t="s">
        <v>1648</v>
      </c>
      <c r="K105" s="391" t="s">
        <v>1097</v>
      </c>
      <c r="L105" s="391" t="s">
        <v>105</v>
      </c>
      <c r="M105" s="391" t="s">
        <v>1541</v>
      </c>
      <c r="N105" s="391" t="s">
        <v>1649</v>
      </c>
      <c r="O105" s="391" t="s">
        <v>1650</v>
      </c>
      <c r="P105" s="391" t="s">
        <v>1000</v>
      </c>
      <c r="Q105" s="391" t="s">
        <v>1091</v>
      </c>
      <c r="R105" s="391" t="s">
        <v>1651</v>
      </c>
      <c r="S105" s="392" t="str">
        <f>Adresses_cegeps[[#This Row],[ADRS_GEO_L1_GDUNO]]&amp;", "&amp;Adresses_cegeps[[#This Row],[NOM_MUNCP]]&amp;", "&amp;"Qc, "&amp;Adresses_cegeps[[#This Row],[CD_POSTL_GDUNO]]</f>
        <v>416, boulevard de Maisonneuve Ouest, Montréal, Qc, H3A1L2</v>
      </c>
    </row>
    <row r="106" spans="2:19" x14ac:dyDescent="0.25">
      <c r="B106" s="390">
        <v>748548</v>
      </c>
      <c r="C106" s="391" t="s">
        <v>1652</v>
      </c>
      <c r="D106" s="391" t="s">
        <v>1653</v>
      </c>
      <c r="E106" s="391" t="s">
        <v>1654</v>
      </c>
      <c r="F106" s="391"/>
      <c r="G106" s="391">
        <v>66023</v>
      </c>
      <c r="H106" s="391" t="s">
        <v>6</v>
      </c>
      <c r="I106" s="391" t="s">
        <v>993</v>
      </c>
      <c r="J106" s="391" t="s">
        <v>1655</v>
      </c>
      <c r="K106" s="391" t="s">
        <v>1097</v>
      </c>
      <c r="L106" s="391" t="s">
        <v>105</v>
      </c>
      <c r="M106" s="391" t="s">
        <v>1656</v>
      </c>
      <c r="N106" s="391" t="s">
        <v>1657</v>
      </c>
      <c r="O106" s="391" t="s">
        <v>1658</v>
      </c>
      <c r="P106" s="391" t="s">
        <v>1000</v>
      </c>
      <c r="Q106" s="391" t="s">
        <v>1091</v>
      </c>
      <c r="R106" s="391" t="s">
        <v>1659</v>
      </c>
      <c r="S106" s="392" t="str">
        <f>Adresses_cegeps[[#This Row],[ADRS_GEO_L1_GDUNO]]&amp;", "&amp;Adresses_cegeps[[#This Row],[NOM_MUNCP]]&amp;", "&amp;"Qc, "&amp;Adresses_cegeps[[#This Row],[CD_POSTL_GDUNO]]</f>
        <v>2000, rue Sainte-Catherine Ouest, Montréal, Qc, H3H2T2</v>
      </c>
    </row>
    <row r="107" spans="2:19" x14ac:dyDescent="0.25">
      <c r="B107" s="390">
        <v>748561</v>
      </c>
      <c r="C107" s="391" t="s">
        <v>1660</v>
      </c>
      <c r="D107" s="391" t="s">
        <v>1661</v>
      </c>
      <c r="E107" s="391" t="s">
        <v>1662</v>
      </c>
      <c r="F107" s="391"/>
      <c r="G107" s="391">
        <v>66023</v>
      </c>
      <c r="H107" s="391" t="s">
        <v>6</v>
      </c>
      <c r="I107" s="391" t="s">
        <v>993</v>
      </c>
      <c r="J107" s="391" t="s">
        <v>1663</v>
      </c>
      <c r="K107" s="391" t="s">
        <v>1097</v>
      </c>
      <c r="L107" s="391" t="s">
        <v>105</v>
      </c>
      <c r="M107" s="391" t="s">
        <v>1664</v>
      </c>
      <c r="N107" s="391" t="s">
        <v>1665</v>
      </c>
      <c r="O107" s="391" t="s">
        <v>1666</v>
      </c>
      <c r="P107" s="391" t="s">
        <v>1000</v>
      </c>
      <c r="Q107" s="391" t="s">
        <v>1091</v>
      </c>
      <c r="R107" s="391" t="s">
        <v>1667</v>
      </c>
      <c r="S107" s="392" t="str">
        <f>Adresses_cegeps[[#This Row],[ADRS_GEO_L1_GDUNO]]&amp;", "&amp;Adresses_cegeps[[#This Row],[NOM_MUNCP]]&amp;", "&amp;"Qc, "&amp;Adresses_cegeps[[#This Row],[CD_POSTL_GDUNO]]</f>
        <v>1191, rue de la Montagne, Montréal, Qc, H3G1Z2</v>
      </c>
    </row>
    <row r="108" spans="2:19" x14ac:dyDescent="0.25">
      <c r="B108" s="390">
        <v>748720</v>
      </c>
      <c r="C108" s="391" t="s">
        <v>1668</v>
      </c>
      <c r="D108" s="391" t="s">
        <v>1669</v>
      </c>
      <c r="E108" s="391" t="s">
        <v>1119</v>
      </c>
      <c r="F108" s="391"/>
      <c r="G108" s="391">
        <v>66023</v>
      </c>
      <c r="H108" s="391" t="s">
        <v>6</v>
      </c>
      <c r="I108" s="391" t="s">
        <v>993</v>
      </c>
      <c r="J108" s="391" t="s">
        <v>1670</v>
      </c>
      <c r="K108" s="391" t="s">
        <v>1097</v>
      </c>
      <c r="L108" s="391" t="s">
        <v>105</v>
      </c>
      <c r="M108" s="391" t="s">
        <v>1671</v>
      </c>
      <c r="N108" s="391" t="s">
        <v>1121</v>
      </c>
      <c r="O108" s="391" t="s">
        <v>1122</v>
      </c>
      <c r="P108" s="391" t="s">
        <v>1000</v>
      </c>
      <c r="Q108" s="391" t="s">
        <v>1091</v>
      </c>
      <c r="R108" s="391" t="s">
        <v>1672</v>
      </c>
      <c r="S108" s="392" t="str">
        <f>Adresses_cegeps[[#This Row],[ADRS_GEO_L1_GDUNO]]&amp;", "&amp;Adresses_cegeps[[#This Row],[NOM_MUNCP]]&amp;", "&amp;"Qc, "&amp;Adresses_cegeps[[#This Row],[CD_POSTL_GDUNO]]</f>
        <v>1001, rue Sherbrooke Est, bureau 350, Montréal, Qc, H2L1N3</v>
      </c>
    </row>
    <row r="109" spans="2:19" x14ac:dyDescent="0.25">
      <c r="B109" s="390">
        <v>748738</v>
      </c>
      <c r="C109" s="391" t="s">
        <v>1673</v>
      </c>
      <c r="D109" s="391" t="s">
        <v>1674</v>
      </c>
      <c r="E109" s="391" t="s">
        <v>1675</v>
      </c>
      <c r="F109" s="391"/>
      <c r="G109" s="391">
        <v>66023</v>
      </c>
      <c r="H109" s="391" t="s">
        <v>6</v>
      </c>
      <c r="I109" s="391" t="s">
        <v>993</v>
      </c>
      <c r="J109" s="391" t="s">
        <v>1676</v>
      </c>
      <c r="K109" s="391" t="s">
        <v>1097</v>
      </c>
      <c r="L109" s="391" t="s">
        <v>105</v>
      </c>
      <c r="M109" s="391" t="s">
        <v>1677</v>
      </c>
      <c r="N109" s="391" t="s">
        <v>1678</v>
      </c>
      <c r="O109" s="391" t="s">
        <v>1679</v>
      </c>
      <c r="P109" s="391" t="s">
        <v>1000</v>
      </c>
      <c r="Q109" s="391" t="s">
        <v>1091</v>
      </c>
      <c r="R109" s="391" t="s">
        <v>1680</v>
      </c>
      <c r="S109" s="392" t="str">
        <f>Adresses_cegeps[[#This Row],[ADRS_GEO_L1_GDUNO]]&amp;", "&amp;Adresses_cegeps[[#This Row],[NOM_MUNCP]]&amp;", "&amp;"Qc, "&amp;Adresses_cegeps[[#This Row],[CD_POSTL_GDUNO]]</f>
        <v>550, rue Sherbrooke Ouest, 6e étage, Montréal, Qc, H3A1B9</v>
      </c>
    </row>
    <row r="110" spans="2:19" x14ac:dyDescent="0.25">
      <c r="B110" s="390">
        <v>748760</v>
      </c>
      <c r="C110" s="391" t="s">
        <v>1681</v>
      </c>
      <c r="D110" s="391" t="s">
        <v>1682</v>
      </c>
      <c r="E110" s="391" t="s">
        <v>1654</v>
      </c>
      <c r="F110" s="391"/>
      <c r="G110" s="391">
        <v>66023</v>
      </c>
      <c r="H110" s="391" t="s">
        <v>6</v>
      </c>
      <c r="I110" s="391" t="s">
        <v>993</v>
      </c>
      <c r="J110" s="391" t="s">
        <v>1655</v>
      </c>
      <c r="K110" s="391" t="s">
        <v>1097</v>
      </c>
      <c r="L110" s="391" t="s">
        <v>105</v>
      </c>
      <c r="M110" s="391" t="s">
        <v>1306</v>
      </c>
      <c r="N110" s="391" t="s">
        <v>1657</v>
      </c>
      <c r="O110" s="391" t="s">
        <v>1658</v>
      </c>
      <c r="P110" s="391" t="s">
        <v>1000</v>
      </c>
      <c r="Q110" s="391" t="s">
        <v>1091</v>
      </c>
      <c r="R110" s="391" t="s">
        <v>1683</v>
      </c>
      <c r="S110" s="392" t="str">
        <f>Adresses_cegeps[[#This Row],[ADRS_GEO_L1_GDUNO]]&amp;", "&amp;Adresses_cegeps[[#This Row],[NOM_MUNCP]]&amp;", "&amp;"Qc, "&amp;Adresses_cegeps[[#This Row],[CD_POSTL_GDUNO]]</f>
        <v>2000, rue Sainte-Catherine Ouest, Montréal, Qc, H3H2T2</v>
      </c>
    </row>
    <row r="111" spans="2:19" x14ac:dyDescent="0.25">
      <c r="B111" s="390">
        <v>748761</v>
      </c>
      <c r="C111" s="391" t="s">
        <v>1684</v>
      </c>
      <c r="D111" s="391" t="s">
        <v>1685</v>
      </c>
      <c r="E111" s="391" t="s">
        <v>1686</v>
      </c>
      <c r="F111" s="391"/>
      <c r="G111" s="391">
        <v>66023</v>
      </c>
      <c r="H111" s="391" t="s">
        <v>6</v>
      </c>
      <c r="I111" s="391" t="s">
        <v>993</v>
      </c>
      <c r="J111" s="391" t="s">
        <v>1687</v>
      </c>
      <c r="K111" s="391" t="s">
        <v>1097</v>
      </c>
      <c r="L111" s="391" t="s">
        <v>105</v>
      </c>
      <c r="M111" s="391" t="s">
        <v>1688</v>
      </c>
      <c r="N111" s="391" t="s">
        <v>1689</v>
      </c>
      <c r="O111" s="391" t="s">
        <v>1690</v>
      </c>
      <c r="P111" s="391" t="s">
        <v>1000</v>
      </c>
      <c r="Q111" s="391" t="s">
        <v>1091</v>
      </c>
      <c r="R111" s="391" t="s">
        <v>1691</v>
      </c>
      <c r="S111" s="392" t="str">
        <f>Adresses_cegeps[[#This Row],[ADRS_GEO_L1_GDUNO]]&amp;", "&amp;Adresses_cegeps[[#This Row],[NOM_MUNCP]]&amp;", "&amp;"Qc, "&amp;Adresses_cegeps[[#This Row],[CD_POSTL_GDUNO]]</f>
        <v>8255, Mountain Sights, bureau 150, Montréal, Qc, H4P2B5</v>
      </c>
    </row>
    <row r="112" spans="2:19" x14ac:dyDescent="0.25">
      <c r="B112" s="390">
        <v>748937</v>
      </c>
      <c r="C112" s="391" t="s">
        <v>1692</v>
      </c>
      <c r="D112" s="391" t="s">
        <v>1693</v>
      </c>
      <c r="E112" s="391" t="s">
        <v>1694</v>
      </c>
      <c r="F112" s="391"/>
      <c r="G112" s="391">
        <v>66023</v>
      </c>
      <c r="H112" s="391" t="s">
        <v>6</v>
      </c>
      <c r="I112" s="391" t="s">
        <v>993</v>
      </c>
      <c r="J112" s="391" t="s">
        <v>1695</v>
      </c>
      <c r="K112" s="391" t="s">
        <v>1097</v>
      </c>
      <c r="L112" s="391" t="s">
        <v>105</v>
      </c>
      <c r="M112" s="391" t="s">
        <v>1696</v>
      </c>
      <c r="N112" s="391" t="s">
        <v>1697</v>
      </c>
      <c r="O112" s="391" t="s">
        <v>1698</v>
      </c>
      <c r="P112" s="391" t="s">
        <v>1000</v>
      </c>
      <c r="Q112" s="391" t="s">
        <v>1091</v>
      </c>
      <c r="R112" s="391" t="s">
        <v>1699</v>
      </c>
      <c r="S112" s="392" t="str">
        <f>Adresses_cegeps[[#This Row],[ADRS_GEO_L1_GDUNO]]&amp;", "&amp;Adresses_cegeps[[#This Row],[NOM_MUNCP]]&amp;", "&amp;"Qc, "&amp;Adresses_cegeps[[#This Row],[CD_POSTL_GDUNO]]</f>
        <v>8181, 2e Avenue, Montréal, Qc, H1Z4N9</v>
      </c>
    </row>
    <row r="113" spans="2:19" x14ac:dyDescent="0.25">
      <c r="B113" s="390">
        <v>749547</v>
      </c>
      <c r="C113" s="391" t="s">
        <v>1700</v>
      </c>
      <c r="D113" s="391" t="s">
        <v>1700</v>
      </c>
      <c r="E113" s="391" t="s">
        <v>1701</v>
      </c>
      <c r="F113" s="391"/>
      <c r="G113" s="391">
        <v>66023</v>
      </c>
      <c r="H113" s="391" t="s">
        <v>6</v>
      </c>
      <c r="I113" s="391" t="s">
        <v>993</v>
      </c>
      <c r="J113" s="391" t="s">
        <v>1702</v>
      </c>
      <c r="K113" s="391" t="s">
        <v>1087</v>
      </c>
      <c r="L113" s="391" t="s">
        <v>105</v>
      </c>
      <c r="M113" s="391" t="s">
        <v>1703</v>
      </c>
      <c r="N113" s="391" t="s">
        <v>1704</v>
      </c>
      <c r="O113" s="391" t="s">
        <v>1705</v>
      </c>
      <c r="P113" s="391" t="s">
        <v>1000</v>
      </c>
      <c r="Q113" s="391" t="s">
        <v>1091</v>
      </c>
      <c r="R113" s="391" t="s">
        <v>1706</v>
      </c>
      <c r="S113" s="392" t="str">
        <f>Adresses_cegeps[[#This Row],[ADRS_GEO_L1_GDUNO]]&amp;", "&amp;Adresses_cegeps[[#This Row],[NOM_MUNCP]]&amp;", "&amp;"Qc, "&amp;Adresses_cegeps[[#This Row],[CD_POSTL_GDUNO]]</f>
        <v>1001, boul. Crémazie Est, Montréal, Qc, H2M1M3</v>
      </c>
    </row>
    <row r="114" spans="2:19" x14ac:dyDescent="0.25">
      <c r="B114" s="390">
        <v>749548</v>
      </c>
      <c r="C114" s="391" t="s">
        <v>1707</v>
      </c>
      <c r="D114" s="391" t="s">
        <v>1707</v>
      </c>
      <c r="E114" s="391" t="s">
        <v>1654</v>
      </c>
      <c r="F114" s="391" t="s">
        <v>1708</v>
      </c>
      <c r="G114" s="391">
        <v>66023</v>
      </c>
      <c r="H114" s="391" t="s">
        <v>6</v>
      </c>
      <c r="I114" s="391" t="s">
        <v>993</v>
      </c>
      <c r="J114" s="391" t="s">
        <v>1655</v>
      </c>
      <c r="K114" s="391" t="s">
        <v>1087</v>
      </c>
      <c r="L114" s="391" t="s">
        <v>105</v>
      </c>
      <c r="M114" s="391" t="s">
        <v>1656</v>
      </c>
      <c r="N114" s="391" t="s">
        <v>1657</v>
      </c>
      <c r="O114" s="391" t="s">
        <v>1658</v>
      </c>
      <c r="P114" s="391" t="s">
        <v>1000</v>
      </c>
      <c r="Q114" s="391" t="s">
        <v>1091</v>
      </c>
      <c r="R114" s="391" t="s">
        <v>1709</v>
      </c>
      <c r="S114" s="392" t="str">
        <f>Adresses_cegeps[[#This Row],[ADRS_GEO_L1_GDUNO]]&amp;", "&amp;Adresses_cegeps[[#This Row],[NOM_MUNCP]]&amp;", "&amp;"Qc, "&amp;Adresses_cegeps[[#This Row],[CD_POSTL_GDUNO]]</f>
        <v>2000, rue Sainte-Catherine Ouest, Montréal, Qc, H3H2T2</v>
      </c>
    </row>
    <row r="115" spans="2:19" x14ac:dyDescent="0.25">
      <c r="B115" s="390">
        <v>749553</v>
      </c>
      <c r="C115" s="391" t="s">
        <v>1710</v>
      </c>
      <c r="D115" s="391" t="s">
        <v>1710</v>
      </c>
      <c r="E115" s="391" t="s">
        <v>1711</v>
      </c>
      <c r="F115" s="391" t="s">
        <v>1712</v>
      </c>
      <c r="G115" s="391">
        <v>66023</v>
      </c>
      <c r="H115" s="391" t="s">
        <v>6</v>
      </c>
      <c r="I115" s="391" t="s">
        <v>993</v>
      </c>
      <c r="J115" s="391" t="s">
        <v>1713</v>
      </c>
      <c r="K115" s="391" t="s">
        <v>1087</v>
      </c>
      <c r="L115" s="391" t="s">
        <v>105</v>
      </c>
      <c r="M115" s="391" t="s">
        <v>1714</v>
      </c>
      <c r="N115" s="391" t="s">
        <v>1715</v>
      </c>
      <c r="O115" s="391" t="s">
        <v>1716</v>
      </c>
      <c r="P115" s="391" t="s">
        <v>1000</v>
      </c>
      <c r="Q115" s="391" t="s">
        <v>1091</v>
      </c>
      <c r="R115" s="391" t="s">
        <v>1717</v>
      </c>
      <c r="S115" s="392" t="str">
        <f>Adresses_cegeps[[#This Row],[ADRS_GEO_L1_GDUNO]]&amp;", "&amp;Adresses_cegeps[[#This Row],[NOM_MUNCP]]&amp;", "&amp;"Qc, "&amp;Adresses_cegeps[[#This Row],[CD_POSTL_GDUNO]]</f>
        <v>2030, boulevard Pie-IX, Montréal, Qc, H1V2C8</v>
      </c>
    </row>
    <row r="116" spans="2:19" x14ac:dyDescent="0.25">
      <c r="B116" s="390">
        <v>749554</v>
      </c>
      <c r="C116" s="391" t="s">
        <v>1718</v>
      </c>
      <c r="D116" s="391" t="s">
        <v>1719</v>
      </c>
      <c r="E116" s="391" t="s">
        <v>1711</v>
      </c>
      <c r="F116" s="391" t="s">
        <v>1712</v>
      </c>
      <c r="G116" s="391">
        <v>66023</v>
      </c>
      <c r="H116" s="391" t="s">
        <v>6</v>
      </c>
      <c r="I116" s="391" t="s">
        <v>993</v>
      </c>
      <c r="J116" s="391" t="s">
        <v>1713</v>
      </c>
      <c r="K116" s="391" t="s">
        <v>1097</v>
      </c>
      <c r="L116" s="391" t="s">
        <v>105</v>
      </c>
      <c r="M116" s="391" t="s">
        <v>1714</v>
      </c>
      <c r="N116" s="391" t="s">
        <v>1715</v>
      </c>
      <c r="O116" s="391" t="s">
        <v>1716</v>
      </c>
      <c r="P116" s="391" t="s">
        <v>1000</v>
      </c>
      <c r="Q116" s="391" t="s">
        <v>1091</v>
      </c>
      <c r="R116" s="391" t="s">
        <v>1720</v>
      </c>
      <c r="S116" s="392" t="str">
        <f>Adresses_cegeps[[#This Row],[ADRS_GEO_L1_GDUNO]]&amp;", "&amp;Adresses_cegeps[[#This Row],[NOM_MUNCP]]&amp;", "&amp;"Qc, "&amp;Adresses_cegeps[[#This Row],[CD_POSTL_GDUNO]]</f>
        <v>2030, boulevard Pie-IX, Montréal, Qc, H1V2C8</v>
      </c>
    </row>
    <row r="117" spans="2:19" x14ac:dyDescent="0.25">
      <c r="B117" s="390">
        <v>749556</v>
      </c>
      <c r="C117" s="391" t="s">
        <v>321</v>
      </c>
      <c r="D117" s="391" t="s">
        <v>321</v>
      </c>
      <c r="E117" s="391" t="s">
        <v>1721</v>
      </c>
      <c r="F117" s="391"/>
      <c r="G117" s="391">
        <v>66023</v>
      </c>
      <c r="H117" s="391" t="s">
        <v>6</v>
      </c>
      <c r="I117" s="391" t="s">
        <v>993</v>
      </c>
      <c r="J117" s="391" t="s">
        <v>1722</v>
      </c>
      <c r="K117" s="391" t="s">
        <v>1087</v>
      </c>
      <c r="L117" s="391" t="s">
        <v>105</v>
      </c>
      <c r="M117" s="391" t="s">
        <v>1723</v>
      </c>
      <c r="N117" s="391" t="s">
        <v>1724</v>
      </c>
      <c r="O117" s="391" t="s">
        <v>1725</v>
      </c>
      <c r="P117" s="391" t="s">
        <v>1000</v>
      </c>
      <c r="Q117" s="391" t="s">
        <v>1091</v>
      </c>
      <c r="R117" s="391" t="s">
        <v>1726</v>
      </c>
      <c r="S117" s="392" t="str">
        <f>Adresses_cegeps[[#This Row],[ADRS_GEO_L1_GDUNO]]&amp;", "&amp;Adresses_cegeps[[#This Row],[NOM_MUNCP]]&amp;", "&amp;"Qc, "&amp;Adresses_cegeps[[#This Row],[CD_POSTL_GDUNO]]</f>
        <v>3200, chemin de la Côte-Sainte-Catherine, Montréal, Qc, H3T1C1</v>
      </c>
    </row>
    <row r="118" spans="2:19" x14ac:dyDescent="0.25">
      <c r="B118" s="390">
        <v>749557</v>
      </c>
      <c r="C118" s="391" t="s">
        <v>1727</v>
      </c>
      <c r="D118" s="391" t="s">
        <v>1727</v>
      </c>
      <c r="E118" s="391" t="s">
        <v>1728</v>
      </c>
      <c r="F118" s="391"/>
      <c r="G118" s="391">
        <v>66023</v>
      </c>
      <c r="H118" s="391" t="s">
        <v>6</v>
      </c>
      <c r="I118" s="391" t="s">
        <v>993</v>
      </c>
      <c r="J118" s="391" t="s">
        <v>1729</v>
      </c>
      <c r="K118" s="391" t="s">
        <v>1087</v>
      </c>
      <c r="L118" s="391" t="s">
        <v>105</v>
      </c>
      <c r="M118" s="391" t="s">
        <v>1730</v>
      </c>
      <c r="N118" s="391" t="s">
        <v>1731</v>
      </c>
      <c r="O118" s="391" t="s">
        <v>1732</v>
      </c>
      <c r="P118" s="391" t="s">
        <v>1000</v>
      </c>
      <c r="Q118" s="391" t="s">
        <v>1091</v>
      </c>
      <c r="R118" s="391" t="s">
        <v>1733</v>
      </c>
      <c r="S118" s="392" t="str">
        <f>Adresses_cegeps[[#This Row],[ADRS_GEO_L1_GDUNO]]&amp;", "&amp;Adresses_cegeps[[#This Row],[NOM_MUNCP]]&amp;", "&amp;"Qc, "&amp;Adresses_cegeps[[#This Row],[CD_POSTL_GDUNO]]</f>
        <v>4635, chemin Queen-Mary, Montréal, Qc, H3W1W3</v>
      </c>
    </row>
    <row r="119" spans="2:19" x14ac:dyDescent="0.25">
      <c r="B119" s="390">
        <v>749561</v>
      </c>
      <c r="C119" s="391" t="s">
        <v>1734</v>
      </c>
      <c r="D119" s="391" t="s">
        <v>1734</v>
      </c>
      <c r="E119" s="391" t="s">
        <v>1662</v>
      </c>
      <c r="F119" s="391"/>
      <c r="G119" s="391">
        <v>66023</v>
      </c>
      <c r="H119" s="391" t="s">
        <v>6</v>
      </c>
      <c r="I119" s="391" t="s">
        <v>993</v>
      </c>
      <c r="J119" s="391" t="s">
        <v>1663</v>
      </c>
      <c r="K119" s="391" t="s">
        <v>1087</v>
      </c>
      <c r="L119" s="391" t="s">
        <v>105</v>
      </c>
      <c r="M119" s="391" t="s">
        <v>1664</v>
      </c>
      <c r="N119" s="391" t="s">
        <v>1665</v>
      </c>
      <c r="O119" s="391" t="s">
        <v>1666</v>
      </c>
      <c r="P119" s="391" t="s">
        <v>1000</v>
      </c>
      <c r="Q119" s="391" t="s">
        <v>1091</v>
      </c>
      <c r="R119" s="391" t="s">
        <v>1735</v>
      </c>
      <c r="S119" s="392" t="str">
        <f>Adresses_cegeps[[#This Row],[ADRS_GEO_L1_GDUNO]]&amp;", "&amp;Adresses_cegeps[[#This Row],[NOM_MUNCP]]&amp;", "&amp;"Qc, "&amp;Adresses_cegeps[[#This Row],[CD_POSTL_GDUNO]]</f>
        <v>1191, rue de la Montagne, Montréal, Qc, H3G1Z2</v>
      </c>
    </row>
    <row r="120" spans="2:19" x14ac:dyDescent="0.25">
      <c r="B120" s="390">
        <v>210508</v>
      </c>
      <c r="C120" s="391" t="s">
        <v>301</v>
      </c>
      <c r="D120" s="391" t="s">
        <v>301</v>
      </c>
      <c r="E120" s="391" t="s">
        <v>1736</v>
      </c>
      <c r="F120" s="391"/>
      <c r="G120" s="391">
        <v>23072</v>
      </c>
      <c r="H120" s="391" t="s">
        <v>1737</v>
      </c>
      <c r="I120" s="391" t="s">
        <v>993</v>
      </c>
      <c r="J120" s="391" t="s">
        <v>1738</v>
      </c>
      <c r="K120" s="391" t="s">
        <v>1087</v>
      </c>
      <c r="L120" s="391" t="s">
        <v>105</v>
      </c>
      <c r="M120" s="391" t="s">
        <v>1502</v>
      </c>
      <c r="N120" s="391" t="s">
        <v>1739</v>
      </c>
      <c r="O120" s="391" t="s">
        <v>1740</v>
      </c>
      <c r="P120" s="391" t="s">
        <v>1000</v>
      </c>
      <c r="Q120" s="391" t="s">
        <v>1091</v>
      </c>
      <c r="R120" s="391" t="s">
        <v>1741</v>
      </c>
      <c r="S120" s="392" t="str">
        <f>Adresses_cegeps[[#This Row],[ADRS_GEO_L1_GDUNO]]&amp;", "&amp;Adresses_cegeps[[#This Row],[NOM_MUNCP]]&amp;", "&amp;"Qc, "&amp;Adresses_cegeps[[#This Row],[CD_POSTL_GDUNO]]</f>
        <v>5000, rue Clément-Lockquell, Saint-Augustin-de-Desmaures, Qc, G3A1B3</v>
      </c>
    </row>
    <row r="121" spans="2:19" x14ac:dyDescent="0.25">
      <c r="B121" s="390">
        <v>749648</v>
      </c>
      <c r="C121" s="391" t="s">
        <v>1707</v>
      </c>
      <c r="D121" s="391" t="s">
        <v>1707</v>
      </c>
      <c r="E121" s="391" t="s">
        <v>1304</v>
      </c>
      <c r="F121" s="391"/>
      <c r="G121" s="391">
        <v>65005</v>
      </c>
      <c r="H121" s="391" t="s">
        <v>159</v>
      </c>
      <c r="I121" s="391" t="s">
        <v>993</v>
      </c>
      <c r="J121" s="391" t="s">
        <v>1305</v>
      </c>
      <c r="K121" s="391" t="s">
        <v>1097</v>
      </c>
      <c r="L121" s="391" t="s">
        <v>105</v>
      </c>
      <c r="M121" s="391" t="s">
        <v>1742</v>
      </c>
      <c r="N121" s="391" t="s">
        <v>1307</v>
      </c>
      <c r="O121" s="391" t="s">
        <v>1308</v>
      </c>
      <c r="P121" s="391" t="s">
        <v>1000</v>
      </c>
      <c r="Q121" s="391" t="s">
        <v>1091</v>
      </c>
      <c r="R121" s="391" t="s">
        <v>1743</v>
      </c>
      <c r="S121" s="392" t="str">
        <f>Adresses_cegeps[[#This Row],[ADRS_GEO_L1_GDUNO]]&amp;", "&amp;Adresses_cegeps[[#This Row],[NOM_MUNCP]]&amp;", "&amp;"Qc, "&amp;Adresses_cegeps[[#This Row],[CD_POSTL_GDUNO]]</f>
        <v>1595, boulevard Daniel-Johnson, Laval, Qc, H7V4C2</v>
      </c>
    </row>
    <row r="122" spans="2:19" x14ac:dyDescent="0.25">
      <c r="B122" s="390">
        <v>749649</v>
      </c>
      <c r="C122" s="391" t="s">
        <v>1744</v>
      </c>
      <c r="D122" s="391" t="s">
        <v>1744</v>
      </c>
      <c r="E122" s="391" t="s">
        <v>1304</v>
      </c>
      <c r="F122" s="391"/>
      <c r="G122" s="391">
        <v>65005</v>
      </c>
      <c r="H122" s="391" t="s">
        <v>159</v>
      </c>
      <c r="I122" s="391" t="s">
        <v>993</v>
      </c>
      <c r="J122" s="391" t="s">
        <v>1305</v>
      </c>
      <c r="K122" s="391" t="s">
        <v>1097</v>
      </c>
      <c r="L122" s="391" t="s">
        <v>105</v>
      </c>
      <c r="M122" s="391" t="s">
        <v>1742</v>
      </c>
      <c r="N122" s="391" t="s">
        <v>1307</v>
      </c>
      <c r="O122" s="391" t="s">
        <v>1308</v>
      </c>
      <c r="P122" s="391" t="s">
        <v>1000</v>
      </c>
      <c r="Q122" s="391" t="s">
        <v>1091</v>
      </c>
      <c r="R122" s="391" t="s">
        <v>1745</v>
      </c>
      <c r="S122" s="392" t="str">
        <f>Adresses_cegeps[[#This Row],[ADRS_GEO_L1_GDUNO]]&amp;", "&amp;Adresses_cegeps[[#This Row],[NOM_MUNCP]]&amp;", "&amp;"Qc, "&amp;Adresses_cegeps[[#This Row],[CD_POSTL_GDUNO]]</f>
        <v>1595, boulevard Daniel-Johnson, Laval, Qc, H7V4C2</v>
      </c>
    </row>
    <row r="123" spans="2:19" x14ac:dyDescent="0.25">
      <c r="B123" s="390">
        <v>250506</v>
      </c>
      <c r="C123" s="391" t="s">
        <v>1241</v>
      </c>
      <c r="D123" s="391" t="s">
        <v>1241</v>
      </c>
      <c r="E123" s="391" t="s">
        <v>1746</v>
      </c>
      <c r="F123" s="391"/>
      <c r="G123" s="391">
        <v>49058</v>
      </c>
      <c r="H123" s="391" t="s">
        <v>418</v>
      </c>
      <c r="I123" s="391" t="s">
        <v>993</v>
      </c>
      <c r="J123" s="391" t="s">
        <v>1747</v>
      </c>
      <c r="K123" s="391" t="s">
        <v>1087</v>
      </c>
      <c r="L123" s="391" t="s">
        <v>105</v>
      </c>
      <c r="M123" s="391" t="s">
        <v>1135</v>
      </c>
      <c r="N123" s="391" t="s">
        <v>1748</v>
      </c>
      <c r="O123" s="391" t="s">
        <v>1749</v>
      </c>
      <c r="P123" s="391" t="s">
        <v>1000</v>
      </c>
      <c r="Q123" s="391" t="s">
        <v>1091</v>
      </c>
      <c r="R123" s="391" t="s">
        <v>1750</v>
      </c>
      <c r="S123" s="392" t="str">
        <f>Adresses_cegeps[[#This Row],[ADRS_GEO_L1_GDUNO]]&amp;", "&amp;Adresses_cegeps[[#This Row],[NOM_MUNCP]]&amp;", "&amp;"Qc, "&amp;Adresses_cegeps[[#This Row],[CD_POSTL_GDUNO]]</f>
        <v>235, rue Moisan, Drummondville, Qc, J2C1W9</v>
      </c>
    </row>
    <row r="124" spans="2:19" x14ac:dyDescent="0.25">
      <c r="B124" s="390">
        <v>749672</v>
      </c>
      <c r="C124" s="391" t="s">
        <v>1751</v>
      </c>
      <c r="D124" s="391" t="s">
        <v>1751</v>
      </c>
      <c r="E124" s="391" t="s">
        <v>1752</v>
      </c>
      <c r="F124" s="391"/>
      <c r="G124" s="391">
        <v>66023</v>
      </c>
      <c r="H124" s="391" t="s">
        <v>6</v>
      </c>
      <c r="I124" s="391" t="s">
        <v>993</v>
      </c>
      <c r="J124" s="391" t="s">
        <v>1753</v>
      </c>
      <c r="K124" s="391" t="s">
        <v>1087</v>
      </c>
      <c r="L124" s="391" t="s">
        <v>105</v>
      </c>
      <c r="M124" s="391" t="s">
        <v>1754</v>
      </c>
      <c r="N124" s="391" t="s">
        <v>1755</v>
      </c>
      <c r="O124" s="391" t="s">
        <v>1756</v>
      </c>
      <c r="P124" s="391" t="s">
        <v>1000</v>
      </c>
      <c r="Q124" s="391" t="s">
        <v>1091</v>
      </c>
      <c r="R124" s="391" t="s">
        <v>1757</v>
      </c>
      <c r="S124" s="392" t="str">
        <f>Adresses_cegeps[[#This Row],[ADRS_GEO_L1_GDUNO]]&amp;", "&amp;Adresses_cegeps[[#This Row],[NOM_MUNCP]]&amp;", "&amp;"Qc, "&amp;Adresses_cegeps[[#This Row],[CD_POSTL_GDUNO]]</f>
        <v>5030, rue Saint-Denis, Montréal, Qc, H2J2L8</v>
      </c>
    </row>
    <row r="125" spans="2:19" x14ac:dyDescent="0.25">
      <c r="B125" s="390">
        <v>749673</v>
      </c>
      <c r="C125" s="391" t="s">
        <v>1751</v>
      </c>
      <c r="D125" s="391" t="s">
        <v>1751</v>
      </c>
      <c r="E125" s="391" t="s">
        <v>1758</v>
      </c>
      <c r="F125" s="391"/>
      <c r="G125" s="391">
        <v>66023</v>
      </c>
      <c r="H125" s="391" t="s">
        <v>6</v>
      </c>
      <c r="I125" s="391" t="s">
        <v>993</v>
      </c>
      <c r="J125" s="391" t="s">
        <v>1759</v>
      </c>
      <c r="K125" s="391" t="s">
        <v>1097</v>
      </c>
      <c r="L125" s="391" t="s">
        <v>105</v>
      </c>
      <c r="M125" s="391" t="s">
        <v>1754</v>
      </c>
      <c r="N125" s="391" t="s">
        <v>1760</v>
      </c>
      <c r="O125" s="391" t="s">
        <v>1761</v>
      </c>
      <c r="P125" s="391" t="s">
        <v>1000</v>
      </c>
      <c r="Q125" s="391" t="s">
        <v>1091</v>
      </c>
      <c r="R125" s="391" t="s">
        <v>1762</v>
      </c>
      <c r="S125" s="392" t="str">
        <f>Adresses_cegeps[[#This Row],[ADRS_GEO_L1_GDUNO]]&amp;", "&amp;Adresses_cegeps[[#This Row],[NOM_MUNCP]]&amp;", "&amp;"Qc, "&amp;Adresses_cegeps[[#This Row],[CD_POSTL_GDUNO]]</f>
        <v>1182, boulevard Saint-Laurent, Montréal, Qc, H2X2S5</v>
      </c>
    </row>
    <row r="126" spans="2:19" x14ac:dyDescent="0.25">
      <c r="B126" s="390">
        <v>749674</v>
      </c>
      <c r="C126" s="391" t="s">
        <v>1751</v>
      </c>
      <c r="D126" s="391" t="s">
        <v>1751</v>
      </c>
      <c r="E126" s="391" t="s">
        <v>1763</v>
      </c>
      <c r="F126" s="391"/>
      <c r="G126" s="391">
        <v>66023</v>
      </c>
      <c r="H126" s="391" t="s">
        <v>6</v>
      </c>
      <c r="I126" s="391" t="s">
        <v>993</v>
      </c>
      <c r="J126" s="391" t="s">
        <v>1764</v>
      </c>
      <c r="K126" s="391" t="s">
        <v>1097</v>
      </c>
      <c r="L126" s="391" t="s">
        <v>105</v>
      </c>
      <c r="M126" s="391" t="s">
        <v>1754</v>
      </c>
      <c r="N126" s="391" t="s">
        <v>1765</v>
      </c>
      <c r="O126" s="391" t="s">
        <v>1766</v>
      </c>
      <c r="P126" s="391" t="s">
        <v>1000</v>
      </c>
      <c r="Q126" s="391" t="s">
        <v>1091</v>
      </c>
      <c r="R126" s="391" t="s">
        <v>1767</v>
      </c>
      <c r="S126" s="392" t="str">
        <f>Adresses_cegeps[[#This Row],[ADRS_GEO_L1_GDUNO]]&amp;", "&amp;Adresses_cegeps[[#This Row],[NOM_MUNCP]]&amp;", "&amp;"Qc, "&amp;Adresses_cegeps[[#This Row],[CD_POSTL_GDUNO]]</f>
        <v>360, avenue Laurier Est, Montréal, Qc, H2T3B6</v>
      </c>
    </row>
    <row r="127" spans="2:19" x14ac:dyDescent="0.25">
      <c r="B127" s="390">
        <v>749701</v>
      </c>
      <c r="C127" s="391" t="s">
        <v>1768</v>
      </c>
      <c r="D127" s="391" t="s">
        <v>1768</v>
      </c>
      <c r="E127" s="391" t="s">
        <v>1769</v>
      </c>
      <c r="F127" s="391"/>
      <c r="G127" s="391">
        <v>66023</v>
      </c>
      <c r="H127" s="391" t="s">
        <v>6</v>
      </c>
      <c r="I127" s="391" t="s">
        <v>993</v>
      </c>
      <c r="J127" s="391" t="s">
        <v>1770</v>
      </c>
      <c r="K127" s="391" t="s">
        <v>1087</v>
      </c>
      <c r="L127" s="391" t="s">
        <v>105</v>
      </c>
      <c r="M127" s="391" t="s">
        <v>1771</v>
      </c>
      <c r="N127" s="391" t="s">
        <v>1772</v>
      </c>
      <c r="O127" s="391" t="s">
        <v>1773</v>
      </c>
      <c r="P127" s="391" t="s">
        <v>1000</v>
      </c>
      <c r="Q127" s="391" t="s">
        <v>1091</v>
      </c>
      <c r="R127" s="391" t="s">
        <v>1774</v>
      </c>
      <c r="S127" s="392" t="str">
        <f>Adresses_cegeps[[#This Row],[ADRS_GEO_L1_GDUNO]]&amp;", "&amp;Adresses_cegeps[[#This Row],[NOM_MUNCP]]&amp;", "&amp;"Qc, "&amp;Adresses_cegeps[[#This Row],[CD_POSTL_GDUNO]]</f>
        <v>5440, rue Notre-Dame Ouest, Montréal, Qc, H4C1T9</v>
      </c>
    </row>
    <row r="128" spans="2:19" x14ac:dyDescent="0.25">
      <c r="B128" s="390">
        <v>749712</v>
      </c>
      <c r="C128" s="391" t="s">
        <v>1775</v>
      </c>
      <c r="D128" s="391" t="s">
        <v>1775</v>
      </c>
      <c r="E128" s="391" t="s">
        <v>1776</v>
      </c>
      <c r="F128" s="391"/>
      <c r="G128" s="391">
        <v>66032</v>
      </c>
      <c r="H128" s="391" t="s">
        <v>1777</v>
      </c>
      <c r="I128" s="391" t="s">
        <v>993</v>
      </c>
      <c r="J128" s="391" t="s">
        <v>1778</v>
      </c>
      <c r="K128" s="391" t="s">
        <v>1087</v>
      </c>
      <c r="L128" s="391" t="s">
        <v>105</v>
      </c>
      <c r="M128" s="391" t="s">
        <v>1779</v>
      </c>
      <c r="N128" s="391" t="s">
        <v>1780</v>
      </c>
      <c r="O128" s="391" t="s">
        <v>1781</v>
      </c>
      <c r="P128" s="391" t="s">
        <v>1000</v>
      </c>
      <c r="Q128" s="391" t="s">
        <v>1091</v>
      </c>
      <c r="R128" s="391" t="s">
        <v>1782</v>
      </c>
      <c r="S128" s="392" t="str">
        <f>Adresses_cegeps[[#This Row],[ADRS_GEO_L1_GDUNO]]&amp;", "&amp;Adresses_cegeps[[#This Row],[NOM_MUNCP]]&amp;", "&amp;"Qc, "&amp;Adresses_cegeps[[#This Row],[CD_POSTL_GDUNO]]</f>
        <v>4873, avenue Westmount, Westmount, Qc, H3Y1X9</v>
      </c>
    </row>
    <row r="129" spans="2:19" x14ac:dyDescent="0.25">
      <c r="B129" s="390">
        <v>749720</v>
      </c>
      <c r="C129" s="391" t="s">
        <v>1783</v>
      </c>
      <c r="D129" s="391" t="s">
        <v>1783</v>
      </c>
      <c r="E129" s="391" t="s">
        <v>1119</v>
      </c>
      <c r="F129" s="391"/>
      <c r="G129" s="391">
        <v>66023</v>
      </c>
      <c r="H129" s="391" t="s">
        <v>6</v>
      </c>
      <c r="I129" s="391" t="s">
        <v>993</v>
      </c>
      <c r="J129" s="391" t="s">
        <v>1670</v>
      </c>
      <c r="K129" s="391" t="s">
        <v>1087</v>
      </c>
      <c r="L129" s="391" t="s">
        <v>105</v>
      </c>
      <c r="M129" s="391" t="s">
        <v>1671</v>
      </c>
      <c r="N129" s="391" t="s">
        <v>1121</v>
      </c>
      <c r="O129" s="391" t="s">
        <v>1122</v>
      </c>
      <c r="P129" s="391" t="s">
        <v>1000</v>
      </c>
      <c r="Q129" s="391" t="s">
        <v>1091</v>
      </c>
      <c r="R129" s="391" t="s">
        <v>1784</v>
      </c>
      <c r="S129" s="392" t="str">
        <f>Adresses_cegeps[[#This Row],[ADRS_GEO_L1_GDUNO]]&amp;", "&amp;Adresses_cegeps[[#This Row],[NOM_MUNCP]]&amp;", "&amp;"Qc, "&amp;Adresses_cegeps[[#This Row],[CD_POSTL_GDUNO]]</f>
        <v>1001, rue Sherbrooke Est, bureau 350, Montréal, Qc, H2L1N3</v>
      </c>
    </row>
    <row r="130" spans="2:19" x14ac:dyDescent="0.25">
      <c r="B130" s="390">
        <v>749721</v>
      </c>
      <c r="C130" s="391" t="s">
        <v>1783</v>
      </c>
      <c r="D130" s="391" t="s">
        <v>1785</v>
      </c>
      <c r="E130" s="391" t="s">
        <v>1113</v>
      </c>
      <c r="F130" s="391"/>
      <c r="G130" s="391">
        <v>58227</v>
      </c>
      <c r="H130" s="391" t="s">
        <v>1105</v>
      </c>
      <c r="I130" s="391" t="s">
        <v>993</v>
      </c>
      <c r="J130" s="391" t="s">
        <v>1114</v>
      </c>
      <c r="K130" s="391" t="s">
        <v>1097</v>
      </c>
      <c r="L130" s="391" t="s">
        <v>105</v>
      </c>
      <c r="M130" s="391"/>
      <c r="N130" s="391" t="s">
        <v>1116</v>
      </c>
      <c r="O130" s="391" t="s">
        <v>1117</v>
      </c>
      <c r="P130" s="391" t="s">
        <v>1000</v>
      </c>
      <c r="Q130" s="391" t="s">
        <v>1091</v>
      </c>
      <c r="R130" s="391" t="s">
        <v>1786</v>
      </c>
      <c r="S130" s="392" t="str">
        <f>Adresses_cegeps[[#This Row],[ADRS_GEO_L1_GDUNO]]&amp;", "&amp;Adresses_cegeps[[#This Row],[NOM_MUNCP]]&amp;", "&amp;"Qc, "&amp;Adresses_cegeps[[#This Row],[CD_POSTL_GDUNO]]</f>
        <v>4660, montée Saint-Hubert, local 104, Longueuil, Qc, J3Y1V1</v>
      </c>
    </row>
    <row r="131" spans="2:19" x14ac:dyDescent="0.25">
      <c r="B131" s="390">
        <v>749730</v>
      </c>
      <c r="C131" s="391" t="s">
        <v>1787</v>
      </c>
      <c r="D131" s="391" t="s">
        <v>1787</v>
      </c>
      <c r="E131" s="391" t="s">
        <v>1788</v>
      </c>
      <c r="F131" s="391"/>
      <c r="G131" s="391">
        <v>66032</v>
      </c>
      <c r="H131" s="391" t="s">
        <v>1777</v>
      </c>
      <c r="I131" s="391" t="s">
        <v>993</v>
      </c>
      <c r="J131" s="391" t="s">
        <v>1789</v>
      </c>
      <c r="K131" s="391" t="s">
        <v>1087</v>
      </c>
      <c r="L131" s="391" t="s">
        <v>105</v>
      </c>
      <c r="M131" s="391" t="s">
        <v>1790</v>
      </c>
      <c r="N131" s="391" t="s">
        <v>1791</v>
      </c>
      <c r="O131" s="391" t="s">
        <v>1792</v>
      </c>
      <c r="P131" s="391" t="s">
        <v>1000</v>
      </c>
      <c r="Q131" s="391" t="s">
        <v>1091</v>
      </c>
      <c r="R131" s="391" t="s">
        <v>1793</v>
      </c>
      <c r="S131" s="392" t="str">
        <f>Adresses_cegeps[[#This Row],[ADRS_GEO_L1_GDUNO]]&amp;", "&amp;Adresses_cegeps[[#This Row],[NOM_MUNCP]]&amp;", "&amp;"Qc, "&amp;Adresses_cegeps[[#This Row],[CD_POSTL_GDUNO]]</f>
        <v>815, avenue Upper Belmont, Westmount, Qc, H3Y1K5</v>
      </c>
    </row>
    <row r="132" spans="2:19" x14ac:dyDescent="0.25">
      <c r="B132" s="390">
        <v>749738</v>
      </c>
      <c r="C132" s="391" t="s">
        <v>1794</v>
      </c>
      <c r="D132" s="391" t="s">
        <v>1794</v>
      </c>
      <c r="E132" s="391" t="s">
        <v>1675</v>
      </c>
      <c r="F132" s="391"/>
      <c r="G132" s="391">
        <v>66023</v>
      </c>
      <c r="H132" s="391" t="s">
        <v>6</v>
      </c>
      <c r="I132" s="391" t="s">
        <v>993</v>
      </c>
      <c r="J132" s="391" t="s">
        <v>1676</v>
      </c>
      <c r="K132" s="391" t="s">
        <v>1087</v>
      </c>
      <c r="L132" s="391" t="s">
        <v>105</v>
      </c>
      <c r="M132" s="391" t="s">
        <v>1677</v>
      </c>
      <c r="N132" s="391" t="s">
        <v>1678</v>
      </c>
      <c r="O132" s="391" t="s">
        <v>1679</v>
      </c>
      <c r="P132" s="391" t="s">
        <v>1000</v>
      </c>
      <c r="Q132" s="391" t="s">
        <v>1091</v>
      </c>
      <c r="R132" s="391" t="s">
        <v>1795</v>
      </c>
      <c r="S132" s="392" t="str">
        <f>Adresses_cegeps[[#This Row],[ADRS_GEO_L1_GDUNO]]&amp;", "&amp;Adresses_cegeps[[#This Row],[NOM_MUNCP]]&amp;", "&amp;"Qc, "&amp;Adresses_cegeps[[#This Row],[CD_POSTL_GDUNO]]</f>
        <v>550, rue Sherbrooke Ouest, 6e étage, Montréal, Qc, H3A1B9</v>
      </c>
    </row>
    <row r="133" spans="2:19" x14ac:dyDescent="0.25">
      <c r="B133" s="390">
        <v>749747</v>
      </c>
      <c r="C133" s="391" t="s">
        <v>1796</v>
      </c>
      <c r="D133" s="391" t="s">
        <v>1797</v>
      </c>
      <c r="E133" s="391" t="s">
        <v>1798</v>
      </c>
      <c r="F133" s="391"/>
      <c r="G133" s="391">
        <v>66023</v>
      </c>
      <c r="H133" s="391" t="s">
        <v>6</v>
      </c>
      <c r="I133" s="391" t="s">
        <v>993</v>
      </c>
      <c r="J133" s="391" t="s">
        <v>1648</v>
      </c>
      <c r="K133" s="391" t="s">
        <v>1087</v>
      </c>
      <c r="L133" s="391" t="s">
        <v>105</v>
      </c>
      <c r="M133" s="391" t="s">
        <v>1541</v>
      </c>
      <c r="N133" s="391" t="s">
        <v>1649</v>
      </c>
      <c r="O133" s="391" t="s">
        <v>1650</v>
      </c>
      <c r="P133" s="391" t="s">
        <v>1000</v>
      </c>
      <c r="Q133" s="391" t="s">
        <v>1091</v>
      </c>
      <c r="R133" s="391" t="s">
        <v>1799</v>
      </c>
      <c r="S133" s="392" t="str">
        <f>Adresses_cegeps[[#This Row],[ADRS_GEO_L1_GDUNO]]&amp;", "&amp;Adresses_cegeps[[#This Row],[NOM_MUNCP]]&amp;", "&amp;"Qc, "&amp;Adresses_cegeps[[#This Row],[CD_POSTL_GDUNO]]</f>
        <v>416, boul. de Maisonneuve O. bureau 700, Montréal, Qc, H3A1L2</v>
      </c>
    </row>
    <row r="134" spans="2:19" x14ac:dyDescent="0.25">
      <c r="B134" s="390">
        <v>749751</v>
      </c>
      <c r="C134" s="391" t="s">
        <v>1800</v>
      </c>
      <c r="D134" s="391" t="s">
        <v>1800</v>
      </c>
      <c r="E134" s="391" t="s">
        <v>1801</v>
      </c>
      <c r="F134" s="391"/>
      <c r="G134" s="391">
        <v>66023</v>
      </c>
      <c r="H134" s="391" t="s">
        <v>6</v>
      </c>
      <c r="I134" s="391" t="s">
        <v>993</v>
      </c>
      <c r="J134" s="391" t="s">
        <v>1802</v>
      </c>
      <c r="K134" s="391" t="s">
        <v>1087</v>
      </c>
      <c r="L134" s="391" t="s">
        <v>105</v>
      </c>
      <c r="M134" s="391" t="s">
        <v>1803</v>
      </c>
      <c r="N134" s="391" t="s">
        <v>1804</v>
      </c>
      <c r="O134" s="391" t="s">
        <v>1805</v>
      </c>
      <c r="P134" s="391" t="s">
        <v>1000</v>
      </c>
      <c r="Q134" s="391" t="s">
        <v>1091</v>
      </c>
      <c r="R134" s="391" t="s">
        <v>1806</v>
      </c>
      <c r="S134" s="392" t="str">
        <f>Adresses_cegeps[[#This Row],[ADRS_GEO_L1_GDUNO]]&amp;", "&amp;Adresses_cegeps[[#This Row],[NOM_MUNCP]]&amp;", "&amp;"Qc, "&amp;Adresses_cegeps[[#This Row],[CD_POSTL_GDUNO]]</f>
        <v>1435, rue De Bleury, 6e étage, Montréal, Qc, H3A2H7</v>
      </c>
    </row>
    <row r="135" spans="2:19" x14ac:dyDescent="0.25">
      <c r="B135" s="390">
        <v>749756</v>
      </c>
      <c r="C135" s="391" t="s">
        <v>1807</v>
      </c>
      <c r="D135" s="391" t="s">
        <v>1808</v>
      </c>
      <c r="E135" s="391" t="s">
        <v>1809</v>
      </c>
      <c r="F135" s="391"/>
      <c r="G135" s="391">
        <v>66023</v>
      </c>
      <c r="H135" s="391" t="s">
        <v>6</v>
      </c>
      <c r="I135" s="391" t="s">
        <v>993</v>
      </c>
      <c r="J135" s="391" t="s">
        <v>1810</v>
      </c>
      <c r="K135" s="391" t="s">
        <v>1097</v>
      </c>
      <c r="L135" s="391" t="s">
        <v>105</v>
      </c>
      <c r="M135" s="391" t="s">
        <v>1811</v>
      </c>
      <c r="N135" s="391" t="s">
        <v>1812</v>
      </c>
      <c r="O135" s="391" t="s">
        <v>1813</v>
      </c>
      <c r="P135" s="391" t="s">
        <v>1000</v>
      </c>
      <c r="Q135" s="391" t="s">
        <v>1091</v>
      </c>
      <c r="R135" s="391" t="s">
        <v>1814</v>
      </c>
      <c r="S135" s="392" t="str">
        <f>Adresses_cegeps[[#This Row],[ADRS_GEO_L1_GDUNO]]&amp;", "&amp;Adresses_cegeps[[#This Row],[NOM_MUNCP]]&amp;", "&amp;"Qc, "&amp;Adresses_cegeps[[#This Row],[CD_POSTL_GDUNO]]</f>
        <v>8370, boulevard Lacordaire, Montréal, Qc, H1R3Y6</v>
      </c>
    </row>
    <row r="136" spans="2:19" x14ac:dyDescent="0.25">
      <c r="B136" s="390">
        <v>749757</v>
      </c>
      <c r="C136" s="391" t="s">
        <v>1807</v>
      </c>
      <c r="D136" s="391" t="s">
        <v>1815</v>
      </c>
      <c r="E136" s="391" t="s">
        <v>1809</v>
      </c>
      <c r="F136" s="391"/>
      <c r="G136" s="391">
        <v>66023</v>
      </c>
      <c r="H136" s="391" t="s">
        <v>6</v>
      </c>
      <c r="I136" s="391" t="s">
        <v>993</v>
      </c>
      <c r="J136" s="391" t="s">
        <v>1810</v>
      </c>
      <c r="K136" s="391" t="s">
        <v>1097</v>
      </c>
      <c r="L136" s="391" t="s">
        <v>105</v>
      </c>
      <c r="M136" s="391" t="s">
        <v>1811</v>
      </c>
      <c r="N136" s="391" t="s">
        <v>1812</v>
      </c>
      <c r="O136" s="391" t="s">
        <v>1813</v>
      </c>
      <c r="P136" s="391" t="s">
        <v>1000</v>
      </c>
      <c r="Q136" s="391" t="s">
        <v>1091</v>
      </c>
      <c r="R136" s="391" t="s">
        <v>1814</v>
      </c>
      <c r="S136" s="392" t="str">
        <f>Adresses_cegeps[[#This Row],[ADRS_GEO_L1_GDUNO]]&amp;", "&amp;Adresses_cegeps[[#This Row],[NOM_MUNCP]]&amp;", "&amp;"Qc, "&amp;Adresses_cegeps[[#This Row],[CD_POSTL_GDUNO]]</f>
        <v>8370, boulevard Lacordaire, Montréal, Qc, H1R3Y6</v>
      </c>
    </row>
    <row r="137" spans="2:19" x14ac:dyDescent="0.25">
      <c r="B137" s="390">
        <v>749758</v>
      </c>
      <c r="C137" s="391" t="s">
        <v>1807</v>
      </c>
      <c r="D137" s="391" t="s">
        <v>1807</v>
      </c>
      <c r="E137" s="391" t="s">
        <v>1816</v>
      </c>
      <c r="F137" s="391"/>
      <c r="G137" s="391">
        <v>66023</v>
      </c>
      <c r="H137" s="391" t="s">
        <v>6</v>
      </c>
      <c r="I137" s="391" t="s">
        <v>993</v>
      </c>
      <c r="J137" s="391" t="s">
        <v>1817</v>
      </c>
      <c r="K137" s="391" t="s">
        <v>1087</v>
      </c>
      <c r="L137" s="391" t="s">
        <v>105</v>
      </c>
      <c r="M137" s="391" t="s">
        <v>1811</v>
      </c>
      <c r="N137" s="391" t="s">
        <v>1818</v>
      </c>
      <c r="O137" s="391" t="s">
        <v>1819</v>
      </c>
      <c r="P137" s="391" t="s">
        <v>1000</v>
      </c>
      <c r="Q137" s="391" t="s">
        <v>1091</v>
      </c>
      <c r="R137" s="391" t="s">
        <v>1820</v>
      </c>
      <c r="S137" s="392" t="str">
        <f>Adresses_cegeps[[#This Row],[ADRS_GEO_L1_GDUNO]]&amp;", "&amp;Adresses_cegeps[[#This Row],[NOM_MUNCP]]&amp;", "&amp;"Qc, "&amp;Adresses_cegeps[[#This Row],[CD_POSTL_GDUNO]]</f>
        <v>1616, boul. René-Lévesque Ouest, Montréal, Qc, H3H1P8</v>
      </c>
    </row>
    <row r="138" spans="2:19" x14ac:dyDescent="0.25">
      <c r="B138" s="390">
        <v>749759</v>
      </c>
      <c r="C138" s="391" t="s">
        <v>1807</v>
      </c>
      <c r="D138" s="391" t="s">
        <v>1815</v>
      </c>
      <c r="E138" s="391" t="s">
        <v>1821</v>
      </c>
      <c r="F138" s="391"/>
      <c r="G138" s="391">
        <v>66023</v>
      </c>
      <c r="H138" s="391" t="s">
        <v>6</v>
      </c>
      <c r="I138" s="391" t="s">
        <v>993</v>
      </c>
      <c r="J138" s="391" t="s">
        <v>1817</v>
      </c>
      <c r="K138" s="391" t="s">
        <v>1097</v>
      </c>
      <c r="L138" s="391" t="s">
        <v>105</v>
      </c>
      <c r="M138" s="391" t="s">
        <v>1811</v>
      </c>
      <c r="N138" s="391" t="s">
        <v>1818</v>
      </c>
      <c r="O138" s="391" t="s">
        <v>1819</v>
      </c>
      <c r="P138" s="391" t="s">
        <v>1000</v>
      </c>
      <c r="Q138" s="391" t="s">
        <v>1091</v>
      </c>
      <c r="R138" s="391" t="s">
        <v>1822</v>
      </c>
      <c r="S138" s="392" t="str">
        <f>Adresses_cegeps[[#This Row],[ADRS_GEO_L1_GDUNO]]&amp;", "&amp;Adresses_cegeps[[#This Row],[NOM_MUNCP]]&amp;", "&amp;"Qc, "&amp;Adresses_cegeps[[#This Row],[CD_POSTL_GDUNO]]</f>
        <v>1616, boulevard René-Lévesque Ouest, Montréal, Qc, H3H1P8</v>
      </c>
    </row>
    <row r="139" spans="2:19" x14ac:dyDescent="0.25">
      <c r="B139" s="390">
        <v>749760</v>
      </c>
      <c r="C139" s="391" t="s">
        <v>1823</v>
      </c>
      <c r="D139" s="391" t="s">
        <v>1823</v>
      </c>
      <c r="E139" s="391" t="s">
        <v>1654</v>
      </c>
      <c r="F139" s="391"/>
      <c r="G139" s="391">
        <v>66023</v>
      </c>
      <c r="H139" s="391" t="s">
        <v>6</v>
      </c>
      <c r="I139" s="391" t="s">
        <v>993</v>
      </c>
      <c r="J139" s="391" t="s">
        <v>1655</v>
      </c>
      <c r="K139" s="391" t="s">
        <v>1087</v>
      </c>
      <c r="L139" s="391" t="s">
        <v>105</v>
      </c>
      <c r="M139" s="391" t="s">
        <v>1306</v>
      </c>
      <c r="N139" s="391" t="s">
        <v>1657</v>
      </c>
      <c r="O139" s="391" t="s">
        <v>1658</v>
      </c>
      <c r="P139" s="391" t="s">
        <v>1000</v>
      </c>
      <c r="Q139" s="391" t="s">
        <v>1091</v>
      </c>
      <c r="R139" s="391" t="s">
        <v>1824</v>
      </c>
      <c r="S139" s="392" t="str">
        <f>Adresses_cegeps[[#This Row],[ADRS_GEO_L1_GDUNO]]&amp;", "&amp;Adresses_cegeps[[#This Row],[NOM_MUNCP]]&amp;", "&amp;"Qc, "&amp;Adresses_cegeps[[#This Row],[CD_POSTL_GDUNO]]</f>
        <v>2000, rue Sainte-Catherine Ouest, Montréal, Qc, H3H2T2</v>
      </c>
    </row>
    <row r="140" spans="2:19" x14ac:dyDescent="0.25">
      <c r="B140" s="390">
        <v>749761</v>
      </c>
      <c r="C140" s="391" t="s">
        <v>1825</v>
      </c>
      <c r="D140" s="391" t="s">
        <v>1825</v>
      </c>
      <c r="E140" s="391" t="s">
        <v>1686</v>
      </c>
      <c r="F140" s="391"/>
      <c r="G140" s="391">
        <v>66023</v>
      </c>
      <c r="H140" s="391" t="s">
        <v>6</v>
      </c>
      <c r="I140" s="391" t="s">
        <v>993</v>
      </c>
      <c r="J140" s="391" t="s">
        <v>1687</v>
      </c>
      <c r="K140" s="391" t="s">
        <v>1087</v>
      </c>
      <c r="L140" s="391" t="s">
        <v>105</v>
      </c>
      <c r="M140" s="391" t="s">
        <v>1688</v>
      </c>
      <c r="N140" s="391" t="s">
        <v>1689</v>
      </c>
      <c r="O140" s="391" t="s">
        <v>1690</v>
      </c>
      <c r="P140" s="391" t="s">
        <v>1000</v>
      </c>
      <c r="Q140" s="391" t="s">
        <v>1091</v>
      </c>
      <c r="R140" s="391" t="s">
        <v>1826</v>
      </c>
      <c r="S140" s="392" t="str">
        <f>Adresses_cegeps[[#This Row],[ADRS_GEO_L1_GDUNO]]&amp;", "&amp;Adresses_cegeps[[#This Row],[NOM_MUNCP]]&amp;", "&amp;"Qc, "&amp;Adresses_cegeps[[#This Row],[CD_POSTL_GDUNO]]</f>
        <v>8255, Mountain Sights, bureau 150, Montréal, Qc, H4P2B5</v>
      </c>
    </row>
    <row r="141" spans="2:19" x14ac:dyDescent="0.25">
      <c r="B141" s="390">
        <v>749795</v>
      </c>
      <c r="C141" s="391" t="s">
        <v>1827</v>
      </c>
      <c r="D141" s="391" t="s">
        <v>1827</v>
      </c>
      <c r="E141" s="391" t="s">
        <v>1828</v>
      </c>
      <c r="F141" s="391" t="s">
        <v>1829</v>
      </c>
      <c r="G141" s="391">
        <v>66023</v>
      </c>
      <c r="H141" s="391" t="s">
        <v>6</v>
      </c>
      <c r="I141" s="391" t="s">
        <v>993</v>
      </c>
      <c r="J141" s="391" t="s">
        <v>1830</v>
      </c>
      <c r="K141" s="391" t="s">
        <v>1087</v>
      </c>
      <c r="L141" s="391" t="s">
        <v>105</v>
      </c>
      <c r="M141" s="391" t="s">
        <v>1831</v>
      </c>
      <c r="N141" s="391" t="s">
        <v>1832</v>
      </c>
      <c r="O141" s="391" t="s">
        <v>1833</v>
      </c>
      <c r="P141" s="391" t="s">
        <v>1000</v>
      </c>
      <c r="Q141" s="391" t="s">
        <v>1091</v>
      </c>
      <c r="R141" s="391" t="s">
        <v>1834</v>
      </c>
      <c r="S141" s="392" t="str">
        <f>Adresses_cegeps[[#This Row],[ADRS_GEO_L1_GDUNO]]&amp;", "&amp;Adresses_cegeps[[#This Row],[NOM_MUNCP]]&amp;", "&amp;"Qc, "&amp;Adresses_cegeps[[#This Row],[CD_POSTL_GDUNO]]</f>
        <v>418, rue Sherbrooke Est, Montréal, Qc, H2L1J6</v>
      </c>
    </row>
    <row r="142" spans="2:19" x14ac:dyDescent="0.25">
      <c r="B142" s="390">
        <v>749841</v>
      </c>
      <c r="C142" s="391" t="s">
        <v>1835</v>
      </c>
      <c r="D142" s="391" t="s">
        <v>1835</v>
      </c>
      <c r="E142" s="391" t="s">
        <v>1353</v>
      </c>
      <c r="F142" s="391" t="s">
        <v>1354</v>
      </c>
      <c r="G142" s="391">
        <v>66023</v>
      </c>
      <c r="H142" s="391" t="s">
        <v>6</v>
      </c>
      <c r="I142" s="391" t="s">
        <v>993</v>
      </c>
      <c r="J142" s="391" t="s">
        <v>1355</v>
      </c>
      <c r="K142" s="391" t="s">
        <v>1087</v>
      </c>
      <c r="L142" s="391" t="s">
        <v>105</v>
      </c>
      <c r="M142" s="391" t="s">
        <v>1836</v>
      </c>
      <c r="N142" s="391" t="s">
        <v>1357</v>
      </c>
      <c r="O142" s="391" t="s">
        <v>1358</v>
      </c>
      <c r="P142" s="391" t="s">
        <v>1000</v>
      </c>
      <c r="Q142" s="391" t="s">
        <v>1091</v>
      </c>
      <c r="R142" s="391" t="s">
        <v>1837</v>
      </c>
      <c r="S142" s="392" t="str">
        <f>Adresses_cegeps[[#This Row],[ADRS_GEO_L1_GDUNO]]&amp;", "&amp;Adresses_cegeps[[#This Row],[NOM_MUNCP]]&amp;", "&amp;"Qc, "&amp;Adresses_cegeps[[#This Row],[CD_POSTL_GDUNO]]</f>
        <v>888, boulevard De Maisonneuve Est, Montréal, Qc, H2L4S8</v>
      </c>
    </row>
    <row r="143" spans="2:19" x14ac:dyDescent="0.25">
      <c r="B143" s="390">
        <v>749937</v>
      </c>
      <c r="C143" s="391" t="s">
        <v>1838</v>
      </c>
      <c r="D143" s="391" t="s">
        <v>1838</v>
      </c>
      <c r="E143" s="391" t="s">
        <v>1694</v>
      </c>
      <c r="F143" s="391"/>
      <c r="G143" s="391">
        <v>66023</v>
      </c>
      <c r="H143" s="391" t="s">
        <v>6</v>
      </c>
      <c r="I143" s="391" t="s">
        <v>993</v>
      </c>
      <c r="J143" s="391" t="s">
        <v>1695</v>
      </c>
      <c r="K143" s="391" t="s">
        <v>1087</v>
      </c>
      <c r="L143" s="391" t="s">
        <v>105</v>
      </c>
      <c r="M143" s="391" t="s">
        <v>1839</v>
      </c>
      <c r="N143" s="391" t="s">
        <v>1697</v>
      </c>
      <c r="O143" s="391" t="s">
        <v>1698</v>
      </c>
      <c r="P143" s="391" t="s">
        <v>1000</v>
      </c>
      <c r="Q143" s="391" t="s">
        <v>1091</v>
      </c>
      <c r="R143" s="391" t="s">
        <v>1840</v>
      </c>
      <c r="S143" s="392" t="str">
        <f>Adresses_cegeps[[#This Row],[ADRS_GEO_L1_GDUNO]]&amp;", "&amp;Adresses_cegeps[[#This Row],[NOM_MUNCP]]&amp;", "&amp;"Qc, "&amp;Adresses_cegeps[[#This Row],[CD_POSTL_GDUNO]]</f>
        <v>8181, 2e Avenue, Montréal, Qc, H1Z4N9</v>
      </c>
    </row>
    <row r="144" spans="2:19" x14ac:dyDescent="0.25">
      <c r="B144" s="390">
        <v>749995</v>
      </c>
      <c r="C144" s="391" t="s">
        <v>1841</v>
      </c>
      <c r="D144" s="391" t="s">
        <v>1841</v>
      </c>
      <c r="E144" s="391" t="s">
        <v>1842</v>
      </c>
      <c r="F144" s="391"/>
      <c r="G144" s="391">
        <v>66023</v>
      </c>
      <c r="H144" s="391" t="s">
        <v>6</v>
      </c>
      <c r="I144" s="391" t="s">
        <v>993</v>
      </c>
      <c r="J144" s="391" t="s">
        <v>1843</v>
      </c>
      <c r="K144" s="391" t="s">
        <v>1087</v>
      </c>
      <c r="L144" s="391" t="s">
        <v>105</v>
      </c>
      <c r="M144" s="391" t="s">
        <v>1844</v>
      </c>
      <c r="N144" s="391" t="s">
        <v>1845</v>
      </c>
      <c r="O144" s="391" t="s">
        <v>1846</v>
      </c>
      <c r="P144" s="391" t="s">
        <v>1000</v>
      </c>
      <c r="Q144" s="391" t="s">
        <v>1091</v>
      </c>
      <c r="R144" s="391" t="s">
        <v>1847</v>
      </c>
      <c r="S144" s="392" t="str">
        <f>Adresses_cegeps[[#This Row],[ADRS_GEO_L1_GDUNO]]&amp;", "&amp;Adresses_cegeps[[#This Row],[NOM_MUNCP]]&amp;", "&amp;"Qc, "&amp;Adresses_cegeps[[#This Row],[CD_POSTL_GDUNO]]</f>
        <v>2120, rue Sherbrooke Est, 7e étage, Montréal, Qc, H2K1C3</v>
      </c>
    </row>
    <row r="145" spans="2:19" x14ac:dyDescent="0.25">
      <c r="B145" s="390">
        <v>900000</v>
      </c>
      <c r="C145" s="391" t="s">
        <v>1848</v>
      </c>
      <c r="D145" s="391" t="s">
        <v>1848</v>
      </c>
      <c r="E145" s="391" t="s">
        <v>1849</v>
      </c>
      <c r="F145" s="391"/>
      <c r="G145" s="391">
        <v>3005</v>
      </c>
      <c r="H145" s="391" t="s">
        <v>1850</v>
      </c>
      <c r="I145" s="391" t="s">
        <v>993</v>
      </c>
      <c r="J145" s="391" t="s">
        <v>1851</v>
      </c>
      <c r="K145" s="391" t="s">
        <v>12</v>
      </c>
      <c r="L145" s="391" t="s">
        <v>1852</v>
      </c>
      <c r="M145" s="391" t="s">
        <v>1853</v>
      </c>
      <c r="N145" s="391" t="s">
        <v>1854</v>
      </c>
      <c r="O145" s="391" t="s">
        <v>1855</v>
      </c>
      <c r="P145" s="391" t="s">
        <v>1000</v>
      </c>
      <c r="Q145" s="391" t="s">
        <v>1856</v>
      </c>
      <c r="R145" s="391" t="s">
        <v>1857</v>
      </c>
      <c r="S145" s="392" t="str">
        <f>Adresses_cegeps[[#This Row],[ADRS_GEO_L1_GDUNO]]&amp;", "&amp;Adresses_cegeps[[#This Row],[NOM_MUNCP]]&amp;", "&amp;"Qc, "&amp;Adresses_cegeps[[#This Row],[CD_POSTL_GDUNO]]</f>
        <v>96, rue Jacques-Cartier, Gaspé, Qc, G4X2S8</v>
      </c>
    </row>
    <row r="146" spans="2:19" x14ac:dyDescent="0.25">
      <c r="B146" s="390">
        <v>900001</v>
      </c>
      <c r="C146" s="391" t="s">
        <v>1858</v>
      </c>
      <c r="D146" s="391" t="s">
        <v>1859</v>
      </c>
      <c r="E146" s="391" t="s">
        <v>1849</v>
      </c>
      <c r="F146" s="391"/>
      <c r="G146" s="391">
        <v>3005</v>
      </c>
      <c r="H146" s="391" t="s">
        <v>1850</v>
      </c>
      <c r="I146" s="391" t="s">
        <v>993</v>
      </c>
      <c r="J146" s="391" t="s">
        <v>1851</v>
      </c>
      <c r="K146" s="391" t="s">
        <v>1860</v>
      </c>
      <c r="L146" s="391" t="s">
        <v>1852</v>
      </c>
      <c r="M146" s="391" t="s">
        <v>1853</v>
      </c>
      <c r="N146" s="391" t="s">
        <v>1854</v>
      </c>
      <c r="O146" s="391" t="s">
        <v>1855</v>
      </c>
      <c r="P146" s="391" t="s">
        <v>1000</v>
      </c>
      <c r="Q146" s="391" t="s">
        <v>1856</v>
      </c>
      <c r="R146" s="391" t="s">
        <v>1861</v>
      </c>
      <c r="S146" s="392" t="str">
        <f>Adresses_cegeps[[#This Row],[ADRS_GEO_L1_GDUNO]]&amp;", "&amp;Adresses_cegeps[[#This Row],[NOM_MUNCP]]&amp;", "&amp;"Qc, "&amp;Adresses_cegeps[[#This Row],[CD_POSTL_GDUNO]]</f>
        <v>96, rue Jacques-Cartier, Gaspé, Qc, G4X2S8</v>
      </c>
    </row>
    <row r="147" spans="2:19" x14ac:dyDescent="0.25">
      <c r="B147" s="390">
        <v>900004</v>
      </c>
      <c r="C147" s="391" t="s">
        <v>1862</v>
      </c>
      <c r="D147" s="391" t="s">
        <v>1863</v>
      </c>
      <c r="E147" s="391" t="s">
        <v>1864</v>
      </c>
      <c r="F147" s="391" t="s">
        <v>1865</v>
      </c>
      <c r="G147" s="391">
        <v>6013</v>
      </c>
      <c r="H147" s="391" t="s">
        <v>1866</v>
      </c>
      <c r="I147" s="391" t="s">
        <v>993</v>
      </c>
      <c r="J147" s="391" t="s">
        <v>1867</v>
      </c>
      <c r="K147" s="391" t="s">
        <v>1860</v>
      </c>
      <c r="L147" s="391" t="s">
        <v>1852</v>
      </c>
      <c r="M147" s="391" t="s">
        <v>1868</v>
      </c>
      <c r="N147" s="391" t="s">
        <v>1869</v>
      </c>
      <c r="O147" s="391" t="s">
        <v>1870</v>
      </c>
      <c r="P147" s="391" t="s">
        <v>1000</v>
      </c>
      <c r="Q147" s="391" t="s">
        <v>1856</v>
      </c>
      <c r="R147" s="391" t="s">
        <v>1871</v>
      </c>
      <c r="S147" s="392" t="str">
        <f>Adresses_cegeps[[#This Row],[ADRS_GEO_L1_GDUNO]]&amp;", "&amp;Adresses_cegeps[[#This Row],[NOM_MUNCP]]&amp;", "&amp;"Qc, "&amp;Adresses_cegeps[[#This Row],[CD_POSTL_GDUNO]]</f>
        <v>776, boul. Perron, Carleton-sur-Mer, Qc, G0C1J0</v>
      </c>
    </row>
    <row r="148" spans="2:19" x14ac:dyDescent="0.25">
      <c r="B148" s="390">
        <v>900005</v>
      </c>
      <c r="C148" s="391" t="s">
        <v>191</v>
      </c>
      <c r="D148" s="391" t="s">
        <v>1872</v>
      </c>
      <c r="E148" s="391" t="s">
        <v>1873</v>
      </c>
      <c r="F148" s="391" t="s">
        <v>1874</v>
      </c>
      <c r="G148" s="391">
        <v>2015</v>
      </c>
      <c r="H148" s="391" t="s">
        <v>132</v>
      </c>
      <c r="I148" s="391" t="s">
        <v>993</v>
      </c>
      <c r="J148" s="391" t="s">
        <v>1875</v>
      </c>
      <c r="K148" s="391" t="s">
        <v>1860</v>
      </c>
      <c r="L148" s="391" t="s">
        <v>1852</v>
      </c>
      <c r="M148" s="391" t="s">
        <v>1853</v>
      </c>
      <c r="N148" s="391" t="s">
        <v>1876</v>
      </c>
      <c r="O148" s="391" t="s">
        <v>1877</v>
      </c>
      <c r="P148" s="391" t="s">
        <v>1000</v>
      </c>
      <c r="Q148" s="391" t="s">
        <v>1856</v>
      </c>
      <c r="R148" s="391" t="s">
        <v>1878</v>
      </c>
      <c r="S148" s="392" t="str">
        <f>Adresses_cegeps[[#This Row],[ADRS_GEO_L1_GDUNO]]&amp;", "&amp;Adresses_cegeps[[#This Row],[NOM_MUNCP]]&amp;", "&amp;"Qc, "&amp;Adresses_cegeps[[#This Row],[CD_POSTL_GDUNO]]</f>
        <v>167, La Grande Allée Est, Grande-Rivière, Qc, G0C1V0</v>
      </c>
    </row>
    <row r="149" spans="2:19" x14ac:dyDescent="0.25">
      <c r="B149" s="390">
        <v>900006</v>
      </c>
      <c r="C149" s="391" t="s">
        <v>1879</v>
      </c>
      <c r="D149" s="391" t="s">
        <v>1880</v>
      </c>
      <c r="E149" s="391" t="s">
        <v>1881</v>
      </c>
      <c r="F149" s="391" t="s">
        <v>1882</v>
      </c>
      <c r="G149" s="391">
        <v>1023</v>
      </c>
      <c r="H149" s="391" t="s">
        <v>1883</v>
      </c>
      <c r="I149" s="391" t="s">
        <v>1884</v>
      </c>
      <c r="J149" s="391" t="s">
        <v>1885</v>
      </c>
      <c r="K149" s="391" t="s">
        <v>1860</v>
      </c>
      <c r="L149" s="391" t="s">
        <v>1852</v>
      </c>
      <c r="M149" s="391" t="s">
        <v>1886</v>
      </c>
      <c r="N149" s="391" t="s">
        <v>1887</v>
      </c>
      <c r="O149" s="391" t="s">
        <v>1888</v>
      </c>
      <c r="P149" s="391" t="s">
        <v>1000</v>
      </c>
      <c r="Q149" s="391" t="s">
        <v>1856</v>
      </c>
      <c r="R149" s="391" t="s">
        <v>1889</v>
      </c>
      <c r="S149" s="392" t="str">
        <f>Adresses_cegeps[[#This Row],[ADRS_GEO_L1_GDUNO]]&amp;", "&amp;Adresses_cegeps[[#This Row],[NOM_MUNCP]]&amp;", "&amp;"Qc, "&amp;Adresses_cegeps[[#This Row],[CD_POSTL_GDUNO]]</f>
        <v>15, chemin de la Piscine, Les Îles-de-la-Madeleine, Qc, G4T3X4</v>
      </c>
    </row>
    <row r="150" spans="2:19" x14ac:dyDescent="0.25">
      <c r="B150" s="390">
        <v>900007</v>
      </c>
      <c r="C150" s="391" t="s">
        <v>1890</v>
      </c>
      <c r="D150" s="391" t="s">
        <v>1890</v>
      </c>
      <c r="E150" s="391" t="s">
        <v>1891</v>
      </c>
      <c r="F150" s="391"/>
      <c r="G150" s="391">
        <v>66023</v>
      </c>
      <c r="H150" s="391" t="s">
        <v>6</v>
      </c>
      <c r="I150" s="391" t="s">
        <v>993</v>
      </c>
      <c r="J150" s="391" t="s">
        <v>1892</v>
      </c>
      <c r="K150" s="391" t="s">
        <v>1860</v>
      </c>
      <c r="L150" s="391" t="s">
        <v>1852</v>
      </c>
      <c r="M150" s="391" t="s">
        <v>1893</v>
      </c>
      <c r="N150" s="391" t="s">
        <v>1121</v>
      </c>
      <c r="O150" s="391" t="s">
        <v>1122</v>
      </c>
      <c r="P150" s="391" t="s">
        <v>1000</v>
      </c>
      <c r="Q150" s="391" t="s">
        <v>1856</v>
      </c>
      <c r="R150" s="391" t="s">
        <v>1894</v>
      </c>
      <c r="S150" s="392" t="str">
        <f>Adresses_cegeps[[#This Row],[ADRS_GEO_L1_GDUNO]]&amp;", "&amp;Adresses_cegeps[[#This Row],[NOM_MUNCP]]&amp;", "&amp;"Qc, "&amp;Adresses_cegeps[[#This Row],[CD_POSTL_GDUNO]]</f>
        <v>1001, rue Sherbrooke Est, bureau 200, Montréal, Qc, H2L1E3</v>
      </c>
    </row>
    <row r="151" spans="2:19" x14ac:dyDescent="0.25">
      <c r="B151" s="390">
        <v>900091</v>
      </c>
      <c r="C151" s="391" t="s">
        <v>1895</v>
      </c>
      <c r="D151" s="391" t="s">
        <v>1895</v>
      </c>
      <c r="E151" s="391" t="s">
        <v>1896</v>
      </c>
      <c r="F151" s="391"/>
      <c r="G151" s="391">
        <v>3005</v>
      </c>
      <c r="H151" s="391" t="s">
        <v>1850</v>
      </c>
      <c r="I151" s="391" t="s">
        <v>993</v>
      </c>
      <c r="J151" s="391" t="s">
        <v>1897</v>
      </c>
      <c r="K151" s="391" t="s">
        <v>1197</v>
      </c>
      <c r="L151" s="391" t="s">
        <v>1852</v>
      </c>
      <c r="M151" s="391" t="s">
        <v>1898</v>
      </c>
      <c r="N151" s="391" t="s">
        <v>1899</v>
      </c>
      <c r="O151" s="391" t="s">
        <v>1900</v>
      </c>
      <c r="P151" s="391" t="s">
        <v>1000</v>
      </c>
      <c r="Q151" s="391" t="s">
        <v>1856</v>
      </c>
      <c r="R151" s="391" t="s">
        <v>1901</v>
      </c>
      <c r="S151" s="392" t="str">
        <f>Adresses_cegeps[[#This Row],[ADRS_GEO_L1_GDUNO]]&amp;", "&amp;Adresses_cegeps[[#This Row],[NOM_MUNCP]]&amp;", "&amp;"Qc, "&amp;Adresses_cegeps[[#This Row],[CD_POSTL_GDUNO]]</f>
        <v>96, montée de Sandy-Beach, bureau 2.05, Gaspé, Qc, G4X2V6</v>
      </c>
    </row>
    <row r="152" spans="2:19" x14ac:dyDescent="0.25">
      <c r="B152" s="390">
        <v>900092</v>
      </c>
      <c r="C152" s="391" t="s">
        <v>1902</v>
      </c>
      <c r="D152" s="391" t="s">
        <v>1902</v>
      </c>
      <c r="E152" s="391" t="s">
        <v>1903</v>
      </c>
      <c r="F152" s="391"/>
      <c r="G152" s="391">
        <v>3005</v>
      </c>
      <c r="H152" s="391" t="s">
        <v>1850</v>
      </c>
      <c r="I152" s="391" t="s">
        <v>993</v>
      </c>
      <c r="J152" s="391" t="s">
        <v>1904</v>
      </c>
      <c r="K152" s="391" t="s">
        <v>1197</v>
      </c>
      <c r="L152" s="391" t="s">
        <v>1852</v>
      </c>
      <c r="M152" s="391" t="s">
        <v>1905</v>
      </c>
      <c r="N152" s="391" t="s">
        <v>1906</v>
      </c>
      <c r="O152" s="391" t="s">
        <v>1907</v>
      </c>
      <c r="P152" s="391" t="s">
        <v>1000</v>
      </c>
      <c r="Q152" s="391" t="s">
        <v>1856</v>
      </c>
      <c r="R152" s="391" t="s">
        <v>1908</v>
      </c>
      <c r="S152" s="392" t="str">
        <f>Adresses_cegeps[[#This Row],[ADRS_GEO_L1_GDUNO]]&amp;", "&amp;Adresses_cegeps[[#This Row],[NOM_MUNCP]]&amp;", "&amp;"Qc, "&amp;Adresses_cegeps[[#This Row],[CD_POSTL_GDUNO]]</f>
        <v>70, rue Bolduc, Gaspé, Qc, G4X1G2</v>
      </c>
    </row>
    <row r="153" spans="2:19" x14ac:dyDescent="0.25">
      <c r="B153" s="390">
        <v>900093</v>
      </c>
      <c r="C153" s="391" t="s">
        <v>1909</v>
      </c>
      <c r="D153" s="391" t="s">
        <v>1910</v>
      </c>
      <c r="E153" s="391" t="s">
        <v>1911</v>
      </c>
      <c r="F153" s="391" t="s">
        <v>1912</v>
      </c>
      <c r="G153" s="391">
        <v>6013</v>
      </c>
      <c r="H153" s="391" t="s">
        <v>1866</v>
      </c>
      <c r="I153" s="391" t="s">
        <v>993</v>
      </c>
      <c r="J153" s="391" t="s">
        <v>1867</v>
      </c>
      <c r="K153" s="391" t="s">
        <v>1197</v>
      </c>
      <c r="L153" s="391" t="s">
        <v>1852</v>
      </c>
      <c r="M153" s="391" t="s">
        <v>1913</v>
      </c>
      <c r="N153" s="391" t="s">
        <v>1869</v>
      </c>
      <c r="O153" s="391" t="s">
        <v>1870</v>
      </c>
      <c r="P153" s="391" t="s">
        <v>1000</v>
      </c>
      <c r="Q153" s="391" t="s">
        <v>1856</v>
      </c>
      <c r="R153" s="391" t="s">
        <v>1914</v>
      </c>
      <c r="S153" s="392" t="str">
        <f>Adresses_cegeps[[#This Row],[ADRS_GEO_L1_GDUNO]]&amp;", "&amp;Adresses_cegeps[[#This Row],[NOM_MUNCP]]&amp;", "&amp;"Qc, "&amp;Adresses_cegeps[[#This Row],[CD_POSTL_GDUNO]]</f>
        <v>776, boulevard Perron, Carleton-sur-Mer, Qc, G0C1J0</v>
      </c>
    </row>
    <row r="154" spans="2:19" x14ac:dyDescent="0.25">
      <c r="B154" s="390">
        <v>901000</v>
      </c>
      <c r="C154" s="391" t="s">
        <v>1915</v>
      </c>
      <c r="D154" s="391" t="s">
        <v>1915</v>
      </c>
      <c r="E154" s="391" t="s">
        <v>1916</v>
      </c>
      <c r="F154" s="391"/>
      <c r="G154" s="391">
        <v>10043</v>
      </c>
      <c r="H154" s="391" t="s">
        <v>169</v>
      </c>
      <c r="I154" s="391" t="s">
        <v>993</v>
      </c>
      <c r="J154" s="391" t="s">
        <v>1917</v>
      </c>
      <c r="K154" s="391" t="s">
        <v>12</v>
      </c>
      <c r="L154" s="391" t="s">
        <v>1852</v>
      </c>
      <c r="M154" s="391" t="s">
        <v>1918</v>
      </c>
      <c r="N154" s="391" t="s">
        <v>1919</v>
      </c>
      <c r="O154" s="391" t="s">
        <v>1920</v>
      </c>
      <c r="P154" s="391" t="s">
        <v>1000</v>
      </c>
      <c r="Q154" s="391" t="s">
        <v>1856</v>
      </c>
      <c r="R154" s="391" t="s">
        <v>1921</v>
      </c>
      <c r="S154" s="392" t="str">
        <f>Adresses_cegeps[[#This Row],[ADRS_GEO_L1_GDUNO]]&amp;", "&amp;Adresses_cegeps[[#This Row],[NOM_MUNCP]]&amp;", "&amp;"Qc, "&amp;Adresses_cegeps[[#This Row],[CD_POSTL_GDUNO]]</f>
        <v>60, rue de l'Évêché Ouest, Rimouski, Qc, G5L4H6</v>
      </c>
    </row>
    <row r="155" spans="2:19" x14ac:dyDescent="0.25">
      <c r="B155" s="390">
        <v>901001</v>
      </c>
      <c r="C155" s="391" t="s">
        <v>1922</v>
      </c>
      <c r="D155" s="391" t="s">
        <v>1922</v>
      </c>
      <c r="E155" s="391" t="s">
        <v>1923</v>
      </c>
      <c r="F155" s="391"/>
      <c r="G155" s="391">
        <v>10043</v>
      </c>
      <c r="H155" s="391" t="s">
        <v>169</v>
      </c>
      <c r="I155" s="391" t="s">
        <v>993</v>
      </c>
      <c r="J155" s="391" t="s">
        <v>1924</v>
      </c>
      <c r="K155" s="391" t="s">
        <v>1925</v>
      </c>
      <c r="L155" s="391" t="s">
        <v>1852</v>
      </c>
      <c r="M155" s="391" t="s">
        <v>1926</v>
      </c>
      <c r="N155" s="391" t="s">
        <v>1927</v>
      </c>
      <c r="O155" s="391" t="s">
        <v>1928</v>
      </c>
      <c r="P155" s="391" t="s">
        <v>1000</v>
      </c>
      <c r="Q155" s="391" t="s">
        <v>1856</v>
      </c>
      <c r="R155" s="391" t="s">
        <v>1929</v>
      </c>
      <c r="S155" s="392" t="str">
        <f>Adresses_cegeps[[#This Row],[ADRS_GEO_L1_GDUNO]]&amp;", "&amp;Adresses_cegeps[[#This Row],[NOM_MUNCP]]&amp;", "&amp;"Qc, "&amp;Adresses_cegeps[[#This Row],[CD_POSTL_GDUNO]]</f>
        <v>53, rue Saint-Germain Ouest, Rimouski, Qc, G5L4B4</v>
      </c>
    </row>
    <row r="156" spans="2:19" x14ac:dyDescent="0.25">
      <c r="B156" s="390">
        <v>901002</v>
      </c>
      <c r="C156" s="391" t="s">
        <v>1930</v>
      </c>
      <c r="D156" s="391" t="s">
        <v>1931</v>
      </c>
      <c r="E156" s="391" t="s">
        <v>1932</v>
      </c>
      <c r="F156" s="391"/>
      <c r="G156" s="391">
        <v>7047</v>
      </c>
      <c r="H156" s="391" t="s">
        <v>1933</v>
      </c>
      <c r="I156" s="391" t="s">
        <v>993</v>
      </c>
      <c r="J156" s="391" t="s">
        <v>1934</v>
      </c>
      <c r="K156" s="391" t="s">
        <v>1860</v>
      </c>
      <c r="L156" s="391" t="s">
        <v>1852</v>
      </c>
      <c r="M156" s="391" t="s">
        <v>1935</v>
      </c>
      <c r="N156" s="391" t="s">
        <v>1936</v>
      </c>
      <c r="O156" s="391" t="s">
        <v>1937</v>
      </c>
      <c r="P156" s="391" t="s">
        <v>1000</v>
      </c>
      <c r="Q156" s="391" t="s">
        <v>1856</v>
      </c>
      <c r="R156" s="391" t="s">
        <v>1938</v>
      </c>
      <c r="S156" s="392" t="str">
        <f>Adresses_cegeps[[#This Row],[ADRS_GEO_L1_GDUNO]]&amp;", "&amp;Adresses_cegeps[[#This Row],[NOM_MUNCP]]&amp;", "&amp;"Qc, "&amp;Adresses_cegeps[[#This Row],[CD_POSTL_GDUNO]]</f>
        <v>92, rue Desbiens, Amqui, Qc, G5J3P6</v>
      </c>
    </row>
    <row r="157" spans="2:19" x14ac:dyDescent="0.25">
      <c r="B157" s="390">
        <v>919000</v>
      </c>
      <c r="C157" s="391" t="s">
        <v>506</v>
      </c>
      <c r="D157" s="391" t="s">
        <v>506</v>
      </c>
      <c r="E157" s="391" t="s">
        <v>1939</v>
      </c>
      <c r="F157" s="391"/>
      <c r="G157" s="391">
        <v>81017</v>
      </c>
      <c r="H157" s="391" t="s">
        <v>1029</v>
      </c>
      <c r="I157" s="391" t="s">
        <v>993</v>
      </c>
      <c r="J157" s="391" t="s">
        <v>1940</v>
      </c>
      <c r="K157" s="391" t="s">
        <v>12</v>
      </c>
      <c r="L157" s="391" t="s">
        <v>1852</v>
      </c>
      <c r="M157" s="391" t="s">
        <v>1941</v>
      </c>
      <c r="N157" s="391" t="s">
        <v>1942</v>
      </c>
      <c r="O157" s="391" t="s">
        <v>1943</v>
      </c>
      <c r="P157" s="391" t="s">
        <v>1000</v>
      </c>
      <c r="Q157" s="391" t="s">
        <v>1856</v>
      </c>
      <c r="R157" s="391" t="s">
        <v>1944</v>
      </c>
      <c r="S157" s="392" t="str">
        <f>Adresses_cegeps[[#This Row],[ADRS_GEO_L1_GDUNO]]&amp;", "&amp;Adresses_cegeps[[#This Row],[NOM_MUNCP]]&amp;", "&amp;"Qc, "&amp;Adresses_cegeps[[#This Row],[CD_POSTL_GDUNO]]</f>
        <v>333, boul. de la Cité-des-Jeunes, Gatineau, Qc, J8Y6M4</v>
      </c>
    </row>
    <row r="158" spans="2:19" x14ac:dyDescent="0.25">
      <c r="B158" s="390">
        <v>919001</v>
      </c>
      <c r="C158" s="391" t="s">
        <v>1945</v>
      </c>
      <c r="D158" s="391" t="s">
        <v>1945</v>
      </c>
      <c r="E158" s="391" t="s">
        <v>1946</v>
      </c>
      <c r="F158" s="391"/>
      <c r="G158" s="391">
        <v>81017</v>
      </c>
      <c r="H158" s="391" t="s">
        <v>1029</v>
      </c>
      <c r="I158" s="391" t="s">
        <v>993</v>
      </c>
      <c r="J158" s="391" t="s">
        <v>1947</v>
      </c>
      <c r="K158" s="391" t="s">
        <v>12</v>
      </c>
      <c r="L158" s="391" t="s">
        <v>1852</v>
      </c>
      <c r="M158" s="391" t="s">
        <v>1948</v>
      </c>
      <c r="N158" s="391" t="s">
        <v>1949</v>
      </c>
      <c r="O158" s="391" t="s">
        <v>1950</v>
      </c>
      <c r="P158" s="391" t="s">
        <v>1000</v>
      </c>
      <c r="Q158" s="391" t="s">
        <v>1856</v>
      </c>
      <c r="R158" s="391" t="s">
        <v>1951</v>
      </c>
      <c r="S158" s="392" t="str">
        <f>Adresses_cegeps[[#This Row],[ADRS_GEO_L1_GDUNO]]&amp;", "&amp;Adresses_cegeps[[#This Row],[NOM_MUNCP]]&amp;", "&amp;"Qc, "&amp;Adresses_cegeps[[#This Row],[CD_POSTL_GDUNO]]</f>
        <v>325, boul. Cité-des-Jeunes, Gatineau, Qc, J8Y6T3</v>
      </c>
    </row>
    <row r="159" spans="2:19" x14ac:dyDescent="0.25">
      <c r="B159" s="390">
        <v>919002</v>
      </c>
      <c r="C159" s="391" t="s">
        <v>1952</v>
      </c>
      <c r="D159" s="391" t="s">
        <v>1953</v>
      </c>
      <c r="E159" s="391" t="s">
        <v>1954</v>
      </c>
      <c r="F159" s="391"/>
      <c r="G159" s="391">
        <v>81017</v>
      </c>
      <c r="H159" s="391" t="s">
        <v>1029</v>
      </c>
      <c r="I159" s="391" t="s">
        <v>993</v>
      </c>
      <c r="J159" s="391" t="s">
        <v>1955</v>
      </c>
      <c r="K159" s="391" t="s">
        <v>1860</v>
      </c>
      <c r="L159" s="391" t="s">
        <v>1852</v>
      </c>
      <c r="M159" s="391" t="s">
        <v>1956</v>
      </c>
      <c r="N159" s="391" t="s">
        <v>1957</v>
      </c>
      <c r="O159" s="391" t="s">
        <v>1958</v>
      </c>
      <c r="P159" s="391" t="s">
        <v>1000</v>
      </c>
      <c r="Q159" s="391" t="s">
        <v>1856</v>
      </c>
      <c r="R159" s="391" t="s">
        <v>1959</v>
      </c>
      <c r="S159" s="392" t="str">
        <f>Adresses_cegeps[[#This Row],[ADRS_GEO_L1_GDUNO]]&amp;", "&amp;Adresses_cegeps[[#This Row],[NOM_MUNCP]]&amp;", "&amp;"Qc, "&amp;Adresses_cegeps[[#This Row],[CD_POSTL_GDUNO]]</f>
        <v>820, boulevard de la Gappe, Gatineau, Qc, J8T7T7</v>
      </c>
    </row>
    <row r="160" spans="2:19" x14ac:dyDescent="0.25">
      <c r="B160" s="390">
        <v>919003</v>
      </c>
      <c r="C160" s="391" t="s">
        <v>1960</v>
      </c>
      <c r="D160" s="391" t="s">
        <v>1960</v>
      </c>
      <c r="E160" s="391" t="s">
        <v>1961</v>
      </c>
      <c r="F160" s="391"/>
      <c r="G160" s="391">
        <v>83065</v>
      </c>
      <c r="H160" s="391" t="s">
        <v>1962</v>
      </c>
      <c r="I160" s="391" t="s">
        <v>993</v>
      </c>
      <c r="J160" s="391" t="s">
        <v>1963</v>
      </c>
      <c r="K160" s="391" t="s">
        <v>1860</v>
      </c>
      <c r="L160" s="391" t="s">
        <v>1852</v>
      </c>
      <c r="M160" s="391" t="s">
        <v>1964</v>
      </c>
      <c r="N160" s="391" t="s">
        <v>1965</v>
      </c>
      <c r="O160" s="391" t="s">
        <v>1966</v>
      </c>
      <c r="P160" s="391" t="s">
        <v>1000</v>
      </c>
      <c r="Q160" s="391" t="s">
        <v>1856</v>
      </c>
      <c r="R160" s="391" t="s">
        <v>1967</v>
      </c>
      <c r="S160" s="392" t="str">
        <f>Adresses_cegeps[[#This Row],[ADRS_GEO_L1_GDUNO]]&amp;", "&amp;Adresses_cegeps[[#This Row],[NOM_MUNCP]]&amp;", "&amp;"Qc, "&amp;Adresses_cegeps[[#This Row],[CD_POSTL_GDUNO]]</f>
        <v>331, rue du Couvent, Maniwaki, Qc, J9E1H5</v>
      </c>
    </row>
    <row r="161" spans="2:19" x14ac:dyDescent="0.25">
      <c r="B161" s="390">
        <v>920000</v>
      </c>
      <c r="C161" s="391" t="s">
        <v>1968</v>
      </c>
      <c r="D161" s="391" t="s">
        <v>1968</v>
      </c>
      <c r="E161" s="391" t="s">
        <v>1969</v>
      </c>
      <c r="F161" s="391"/>
      <c r="G161" s="391">
        <v>86042</v>
      </c>
      <c r="H161" s="391" t="s">
        <v>172</v>
      </c>
      <c r="I161" s="391" t="s">
        <v>993</v>
      </c>
      <c r="J161" s="391" t="s">
        <v>1970</v>
      </c>
      <c r="K161" s="391" t="s">
        <v>12</v>
      </c>
      <c r="L161" s="391" t="s">
        <v>1852</v>
      </c>
      <c r="M161" s="391" t="s">
        <v>1971</v>
      </c>
      <c r="N161" s="391" t="s">
        <v>1972</v>
      </c>
      <c r="O161" s="391" t="s">
        <v>1973</v>
      </c>
      <c r="P161" s="391" t="s">
        <v>1000</v>
      </c>
      <c r="Q161" s="391" t="s">
        <v>1856</v>
      </c>
      <c r="R161" s="391" t="s">
        <v>1974</v>
      </c>
      <c r="S161" s="392" t="str">
        <f>Adresses_cegeps[[#This Row],[ADRS_GEO_L1_GDUNO]]&amp;", "&amp;Adresses_cegeps[[#This Row],[NOM_MUNCP]]&amp;", "&amp;"Qc, "&amp;Adresses_cegeps[[#This Row],[CD_POSTL_GDUNO]]</f>
        <v>425, boulevard du Collège, Rouyn-Noranda, Qc, J9X5E5</v>
      </c>
    </row>
    <row r="162" spans="2:19" x14ac:dyDescent="0.25">
      <c r="B162" s="390">
        <v>920001</v>
      </c>
      <c r="C162" s="391" t="s">
        <v>1975</v>
      </c>
      <c r="D162" s="391" t="s">
        <v>1976</v>
      </c>
      <c r="E162" s="391" t="s">
        <v>1977</v>
      </c>
      <c r="F162" s="391"/>
      <c r="G162" s="391">
        <v>88055</v>
      </c>
      <c r="H162" s="391" t="s">
        <v>119</v>
      </c>
      <c r="I162" s="391" t="s">
        <v>993</v>
      </c>
      <c r="J162" s="391" t="s">
        <v>1978</v>
      </c>
      <c r="K162" s="391" t="s">
        <v>1860</v>
      </c>
      <c r="L162" s="391" t="s">
        <v>1852</v>
      </c>
      <c r="M162" s="391" t="s">
        <v>1979</v>
      </c>
      <c r="N162" s="391" t="s">
        <v>1980</v>
      </c>
      <c r="O162" s="391" t="s">
        <v>1981</v>
      </c>
      <c r="P162" s="391" t="s">
        <v>1000</v>
      </c>
      <c r="Q162" s="391" t="s">
        <v>1856</v>
      </c>
      <c r="R162" s="391" t="s">
        <v>1982</v>
      </c>
      <c r="S162" s="392" t="str">
        <f>Adresses_cegeps[[#This Row],[ADRS_GEO_L1_GDUNO]]&amp;", "&amp;Adresses_cegeps[[#This Row],[NOM_MUNCP]]&amp;", "&amp;"Qc, "&amp;Adresses_cegeps[[#This Row],[CD_POSTL_GDUNO]]</f>
        <v>341, rue Principale Nord, Amos, Qc, J9T2L8</v>
      </c>
    </row>
    <row r="163" spans="2:19" x14ac:dyDescent="0.25">
      <c r="B163" s="390">
        <v>920002</v>
      </c>
      <c r="C163" s="391" t="s">
        <v>1983</v>
      </c>
      <c r="D163" s="391" t="s">
        <v>1984</v>
      </c>
      <c r="E163" s="391" t="s">
        <v>1985</v>
      </c>
      <c r="F163" s="391"/>
      <c r="G163" s="391">
        <v>89008</v>
      </c>
      <c r="H163" s="391" t="s">
        <v>1021</v>
      </c>
      <c r="I163" s="391" t="s">
        <v>993</v>
      </c>
      <c r="J163" s="391" t="s">
        <v>1986</v>
      </c>
      <c r="K163" s="391" t="s">
        <v>1860</v>
      </c>
      <c r="L163" s="391" t="s">
        <v>1852</v>
      </c>
      <c r="M163" s="391" t="s">
        <v>1979</v>
      </c>
      <c r="N163" s="391" t="s">
        <v>1987</v>
      </c>
      <c r="O163" s="391" t="s">
        <v>1988</v>
      </c>
      <c r="P163" s="391" t="s">
        <v>1000</v>
      </c>
      <c r="Q163" s="391" t="s">
        <v>1856</v>
      </c>
      <c r="R163" s="391" t="s">
        <v>1989</v>
      </c>
      <c r="S163" s="392" t="str">
        <f>Adresses_cegeps[[#This Row],[ADRS_GEO_L1_GDUNO]]&amp;", "&amp;Adresses_cegeps[[#This Row],[NOM_MUNCP]]&amp;", "&amp;"Qc, "&amp;Adresses_cegeps[[#This Row],[CD_POSTL_GDUNO]]</f>
        <v>675, 1re Avenue, Val-d'Or, Qc, J9P1Y3</v>
      </c>
    </row>
    <row r="164" spans="2:19" x14ac:dyDescent="0.25">
      <c r="B164" s="390">
        <v>920003</v>
      </c>
      <c r="C164" s="391" t="s">
        <v>1990</v>
      </c>
      <c r="D164" s="391" t="s">
        <v>1990</v>
      </c>
      <c r="E164" s="391" t="s">
        <v>1985</v>
      </c>
      <c r="F164" s="391"/>
      <c r="G164" s="391">
        <v>89008</v>
      </c>
      <c r="H164" s="391" t="s">
        <v>1021</v>
      </c>
      <c r="I164" s="391" t="s">
        <v>993</v>
      </c>
      <c r="J164" s="391" t="s">
        <v>1986</v>
      </c>
      <c r="K164" s="391" t="s">
        <v>1860</v>
      </c>
      <c r="L164" s="391" t="s">
        <v>1852</v>
      </c>
      <c r="M164" s="391" t="s">
        <v>1979</v>
      </c>
      <c r="N164" s="391" t="s">
        <v>1987</v>
      </c>
      <c r="O164" s="391" t="s">
        <v>1988</v>
      </c>
      <c r="P164" s="391" t="s">
        <v>1000</v>
      </c>
      <c r="Q164" s="391" t="s">
        <v>1856</v>
      </c>
      <c r="R164" s="391" t="s">
        <v>1991</v>
      </c>
      <c r="S164" s="392" t="str">
        <f>Adresses_cegeps[[#This Row],[ADRS_GEO_L1_GDUNO]]&amp;", "&amp;Adresses_cegeps[[#This Row],[NOM_MUNCP]]&amp;", "&amp;"Qc, "&amp;Adresses_cegeps[[#This Row],[CD_POSTL_GDUNO]]</f>
        <v>675, 1re Avenue, Val-d'Or, Qc, J9P1Y3</v>
      </c>
    </row>
    <row r="165" spans="2:19" x14ac:dyDescent="0.25">
      <c r="B165" s="390">
        <v>920004</v>
      </c>
      <c r="C165" s="391" t="s">
        <v>1992</v>
      </c>
      <c r="D165" s="391" t="s">
        <v>1993</v>
      </c>
      <c r="E165" s="391" t="s">
        <v>1994</v>
      </c>
      <c r="F165" s="391"/>
      <c r="G165" s="391">
        <v>50802</v>
      </c>
      <c r="H165" s="391" t="s">
        <v>1995</v>
      </c>
      <c r="I165" s="391" t="s">
        <v>1996</v>
      </c>
      <c r="J165" s="391" t="s">
        <v>1997</v>
      </c>
      <c r="K165" s="391" t="s">
        <v>1860</v>
      </c>
      <c r="L165" s="391" t="s">
        <v>1852</v>
      </c>
      <c r="M165" s="391" t="s">
        <v>1998</v>
      </c>
      <c r="N165" s="391" t="s">
        <v>1999</v>
      </c>
      <c r="O165" s="391" t="s">
        <v>2000</v>
      </c>
      <c r="P165" s="391" t="s">
        <v>1000</v>
      </c>
      <c r="Q165" s="391" t="s">
        <v>1856</v>
      </c>
      <c r="R165" s="391" t="s">
        <v>2001</v>
      </c>
      <c r="S165" s="392" t="str">
        <f>Adresses_cegeps[[#This Row],[ADRS_GEO_L1_GDUNO]]&amp;", "&amp;Adresses_cegeps[[#This Row],[NOM_MUNCP]]&amp;", "&amp;"Qc, "&amp;Adresses_cegeps[[#This Row],[CD_POSTL_GDUNO]]</f>
        <v>1205, route Marie-Victorin, Odanak, Qc, J0G1H0</v>
      </c>
    </row>
    <row r="166" spans="2:19" x14ac:dyDescent="0.25">
      <c r="B166" s="390">
        <v>920090</v>
      </c>
      <c r="C166" s="391" t="s">
        <v>2002</v>
      </c>
      <c r="D166" s="391" t="s">
        <v>2003</v>
      </c>
      <c r="E166" s="391" t="s">
        <v>1969</v>
      </c>
      <c r="F166" s="391"/>
      <c r="G166" s="391">
        <v>86042</v>
      </c>
      <c r="H166" s="391" t="s">
        <v>172</v>
      </c>
      <c r="I166" s="391" t="s">
        <v>993</v>
      </c>
      <c r="J166" s="391" t="s">
        <v>1970</v>
      </c>
      <c r="K166" s="391" t="s">
        <v>1197</v>
      </c>
      <c r="L166" s="391" t="s">
        <v>1852</v>
      </c>
      <c r="M166" s="391" t="s">
        <v>2004</v>
      </c>
      <c r="N166" s="391" t="s">
        <v>1972</v>
      </c>
      <c r="O166" s="391" t="s">
        <v>1973</v>
      </c>
      <c r="P166" s="391" t="s">
        <v>1000</v>
      </c>
      <c r="Q166" s="391" t="s">
        <v>1856</v>
      </c>
      <c r="R166" s="391" t="s">
        <v>2005</v>
      </c>
      <c r="S166" s="392" t="str">
        <f>Adresses_cegeps[[#This Row],[ADRS_GEO_L1_GDUNO]]&amp;", "&amp;Adresses_cegeps[[#This Row],[NOM_MUNCP]]&amp;", "&amp;"Qc, "&amp;Adresses_cegeps[[#This Row],[CD_POSTL_GDUNO]]</f>
        <v>425, boulevard du Collège, Rouyn-Noranda, Qc, J9X5E5</v>
      </c>
    </row>
    <row r="167" spans="2:19" x14ac:dyDescent="0.25">
      <c r="B167" s="390">
        <v>921000</v>
      </c>
      <c r="C167" s="391" t="s">
        <v>617</v>
      </c>
      <c r="D167" s="391" t="s">
        <v>617</v>
      </c>
      <c r="E167" s="391" t="s">
        <v>2006</v>
      </c>
      <c r="F167" s="391"/>
      <c r="G167" s="391">
        <v>25213</v>
      </c>
      <c r="H167" s="391" t="s">
        <v>2007</v>
      </c>
      <c r="I167" s="391" t="s">
        <v>993</v>
      </c>
      <c r="J167" s="391" t="s">
        <v>2008</v>
      </c>
      <c r="K167" s="391" t="s">
        <v>12</v>
      </c>
      <c r="L167" s="391" t="s">
        <v>1852</v>
      </c>
      <c r="M167" s="391" t="s">
        <v>2009</v>
      </c>
      <c r="N167" s="391" t="s">
        <v>2010</v>
      </c>
      <c r="O167" s="391" t="s">
        <v>2011</v>
      </c>
      <c r="P167" s="391" t="s">
        <v>1000</v>
      </c>
      <c r="Q167" s="391" t="s">
        <v>1856</v>
      </c>
      <c r="R167" s="391" t="s">
        <v>2012</v>
      </c>
      <c r="S167" s="392" t="str">
        <f>Adresses_cegeps[[#This Row],[ADRS_GEO_L1_GDUNO]]&amp;", "&amp;Adresses_cegeps[[#This Row],[NOM_MUNCP]]&amp;", "&amp;"Qc, "&amp;Adresses_cegeps[[#This Row],[CD_POSTL_GDUNO]]</f>
        <v>205, rue Mgr-Bourget, Lévis, Qc, G6V6Z9</v>
      </c>
    </row>
    <row r="168" spans="2:19" x14ac:dyDescent="0.25">
      <c r="B168" s="390">
        <v>932005</v>
      </c>
      <c r="C168" s="391" t="s">
        <v>2013</v>
      </c>
      <c r="D168" s="391" t="s">
        <v>2014</v>
      </c>
      <c r="E168" s="391" t="s">
        <v>2015</v>
      </c>
      <c r="F168" s="391"/>
      <c r="G168" s="391">
        <v>94240</v>
      </c>
      <c r="H168" s="391" t="s">
        <v>2016</v>
      </c>
      <c r="I168" s="391" t="s">
        <v>993</v>
      </c>
      <c r="J168" s="391" t="s">
        <v>2017</v>
      </c>
      <c r="K168" s="391" t="s">
        <v>1860</v>
      </c>
      <c r="L168" s="391" t="s">
        <v>1852</v>
      </c>
      <c r="M168" s="391" t="s">
        <v>2018</v>
      </c>
      <c r="N168" s="391" t="s">
        <v>2019</v>
      </c>
      <c r="O168" s="391" t="s">
        <v>2020</v>
      </c>
      <c r="P168" s="391" t="s">
        <v>1000</v>
      </c>
      <c r="Q168" s="391" t="s">
        <v>1856</v>
      </c>
      <c r="R168" s="391" t="s">
        <v>2021</v>
      </c>
      <c r="S168" s="392" t="str">
        <f>Adresses_cegeps[[#This Row],[ADRS_GEO_L1_GDUNO]]&amp;", "&amp;Adresses_cegeps[[#This Row],[NOM_MUNCP]]&amp;", "&amp;"Qc, "&amp;Adresses_cegeps[[#This Row],[CD_POSTL_GDUNO]]</f>
        <v>1, rue de l'Aéroport, Saint-Honoré, Qc, G0V1L0</v>
      </c>
    </row>
    <row r="169" spans="2:19" x14ac:dyDescent="0.25">
      <c r="B169" s="390">
        <v>932006</v>
      </c>
      <c r="C169" s="391" t="s">
        <v>2022</v>
      </c>
      <c r="D169" s="391" t="s">
        <v>2023</v>
      </c>
      <c r="E169" s="391" t="s">
        <v>2024</v>
      </c>
      <c r="F169" s="391"/>
      <c r="G169" s="391">
        <v>99025</v>
      </c>
      <c r="H169" s="391" t="s">
        <v>2025</v>
      </c>
      <c r="I169" s="391" t="s">
        <v>993</v>
      </c>
      <c r="J169" s="391" t="s">
        <v>2026</v>
      </c>
      <c r="K169" s="391" t="s">
        <v>1860</v>
      </c>
      <c r="L169" s="391" t="s">
        <v>1852</v>
      </c>
      <c r="M169" s="391" t="s">
        <v>2027</v>
      </c>
      <c r="N169" s="391" t="s">
        <v>2028</v>
      </c>
      <c r="O169" s="391" t="s">
        <v>2029</v>
      </c>
      <c r="P169" s="391" t="s">
        <v>1000</v>
      </c>
      <c r="Q169" s="391" t="s">
        <v>1856</v>
      </c>
      <c r="R169" s="391" t="s">
        <v>2030</v>
      </c>
      <c r="S169" s="392" t="str">
        <f>Adresses_cegeps[[#This Row],[ADRS_GEO_L1_GDUNO]]&amp;", "&amp;Adresses_cegeps[[#This Row],[NOM_MUNCP]]&amp;", "&amp;"Qc, "&amp;Adresses_cegeps[[#This Row],[CD_POSTL_GDUNO]]</f>
        <v>110, rue Obalski, Chibougamau, Qc, G8P2E9</v>
      </c>
    </row>
    <row r="170" spans="2:19" x14ac:dyDescent="0.25">
      <c r="B170" s="390">
        <v>932007</v>
      </c>
      <c r="C170" s="391" t="s">
        <v>2031</v>
      </c>
      <c r="D170" s="391" t="s">
        <v>2032</v>
      </c>
      <c r="E170" s="391" t="s">
        <v>2033</v>
      </c>
      <c r="F170" s="391"/>
      <c r="G170" s="391">
        <v>15013</v>
      </c>
      <c r="H170" s="391" t="s">
        <v>149</v>
      </c>
      <c r="I170" s="391" t="s">
        <v>993</v>
      </c>
      <c r="J170" s="391" t="s">
        <v>2034</v>
      </c>
      <c r="K170" s="391" t="s">
        <v>1860</v>
      </c>
      <c r="L170" s="391" t="s">
        <v>1852</v>
      </c>
      <c r="M170" s="391" t="s">
        <v>2035</v>
      </c>
      <c r="N170" s="391" t="s">
        <v>2036</v>
      </c>
      <c r="O170" s="391" t="s">
        <v>2037</v>
      </c>
      <c r="P170" s="391" t="s">
        <v>1000</v>
      </c>
      <c r="Q170" s="391" t="s">
        <v>1856</v>
      </c>
      <c r="R170" s="391" t="s">
        <v>2038</v>
      </c>
      <c r="S170" s="392" t="str">
        <f>Adresses_cegeps[[#This Row],[ADRS_GEO_L1_GDUNO]]&amp;", "&amp;Adresses_cegeps[[#This Row],[NOM_MUNCP]]&amp;", "&amp;"Qc, "&amp;Adresses_cegeps[[#This Row],[CD_POSTL_GDUNO]]</f>
        <v>855, rue Richelieu (Pointe-au-Pic), La Malbaie, Qc, G5A2X7</v>
      </c>
    </row>
    <row r="171" spans="2:19" x14ac:dyDescent="0.25">
      <c r="B171" s="390">
        <v>932010</v>
      </c>
      <c r="C171" s="391" t="s">
        <v>2039</v>
      </c>
      <c r="D171" s="391" t="s">
        <v>2039</v>
      </c>
      <c r="E171" s="391" t="s">
        <v>2040</v>
      </c>
      <c r="F171" s="391"/>
      <c r="G171" s="391">
        <v>93042</v>
      </c>
      <c r="H171" s="391" t="s">
        <v>115</v>
      </c>
      <c r="I171" s="391" t="s">
        <v>993</v>
      </c>
      <c r="J171" s="391" t="s">
        <v>2041</v>
      </c>
      <c r="K171" s="391" t="s">
        <v>1197</v>
      </c>
      <c r="L171" s="391" t="s">
        <v>1852</v>
      </c>
      <c r="M171" s="391" t="s">
        <v>2042</v>
      </c>
      <c r="N171" s="391" t="s">
        <v>2043</v>
      </c>
      <c r="O171" s="391" t="s">
        <v>2044</v>
      </c>
      <c r="P171" s="391" t="s">
        <v>1000</v>
      </c>
      <c r="Q171" s="391" t="s">
        <v>1856</v>
      </c>
      <c r="R171" s="391" t="s">
        <v>2045</v>
      </c>
      <c r="S171" s="392" t="str">
        <f>Adresses_cegeps[[#This Row],[ADRS_GEO_L1_GDUNO]]&amp;", "&amp;Adresses_cegeps[[#This Row],[NOM_MUNCP]]&amp;", "&amp;"Qc, "&amp;Adresses_cegeps[[#This Row],[CD_POSTL_GDUNO]]</f>
        <v>640, rue Côté Ouest, Alma, Qc, G8B7S8</v>
      </c>
    </row>
    <row r="172" spans="2:19" x14ac:dyDescent="0.25">
      <c r="B172" s="390">
        <v>932011</v>
      </c>
      <c r="C172" s="391" t="s">
        <v>2046</v>
      </c>
      <c r="D172" s="391" t="s">
        <v>2047</v>
      </c>
      <c r="E172" s="391" t="s">
        <v>2048</v>
      </c>
      <c r="F172" s="391" t="s">
        <v>2049</v>
      </c>
      <c r="G172" s="391">
        <v>91042</v>
      </c>
      <c r="H172" s="391" t="s">
        <v>253</v>
      </c>
      <c r="I172" s="391" t="s">
        <v>993</v>
      </c>
      <c r="J172" s="391" t="s">
        <v>2050</v>
      </c>
      <c r="K172" s="391" t="s">
        <v>1860</v>
      </c>
      <c r="L172" s="391" t="s">
        <v>1852</v>
      </c>
      <c r="M172" s="391" t="s">
        <v>2051</v>
      </c>
      <c r="N172" s="391" t="s">
        <v>2052</v>
      </c>
      <c r="O172" s="391" t="s">
        <v>2053</v>
      </c>
      <c r="P172" s="391" t="s">
        <v>1000</v>
      </c>
      <c r="Q172" s="391" t="s">
        <v>1856</v>
      </c>
      <c r="R172" s="391" t="s">
        <v>2054</v>
      </c>
      <c r="S172" s="392" t="str">
        <f>Adresses_cegeps[[#This Row],[ADRS_GEO_L1_GDUNO]]&amp;", "&amp;Adresses_cegeps[[#This Row],[NOM_MUNCP]]&amp;", "&amp;"Qc, "&amp;Adresses_cegeps[[#This Row],[CD_POSTL_GDUNO]]</f>
        <v>1105, boulevard Hamel, Saint-Félicien, Qc, G8K2R8</v>
      </c>
    </row>
    <row r="173" spans="2:19" x14ac:dyDescent="0.25">
      <c r="B173" s="390">
        <v>932012</v>
      </c>
      <c r="C173" s="391" t="s">
        <v>2055</v>
      </c>
      <c r="D173" s="391" t="s">
        <v>2056</v>
      </c>
      <c r="E173" s="391" t="s">
        <v>2057</v>
      </c>
      <c r="F173" s="391"/>
      <c r="G173" s="391">
        <v>95045</v>
      </c>
      <c r="H173" s="391" t="s">
        <v>2058</v>
      </c>
      <c r="I173" s="391" t="s">
        <v>993</v>
      </c>
      <c r="J173" s="391" t="s">
        <v>2059</v>
      </c>
      <c r="K173" s="391" t="s">
        <v>1860</v>
      </c>
      <c r="L173" s="391" t="s">
        <v>1852</v>
      </c>
      <c r="M173" s="391"/>
      <c r="N173" s="391" t="s">
        <v>2060</v>
      </c>
      <c r="O173" s="391" t="s">
        <v>2061</v>
      </c>
      <c r="P173" s="391" t="s">
        <v>1000</v>
      </c>
      <c r="Q173" s="391" t="s">
        <v>1856</v>
      </c>
      <c r="R173" s="391" t="s">
        <v>2062</v>
      </c>
      <c r="S173" s="392" t="str">
        <f>Adresses_cegeps[[#This Row],[ADRS_GEO_L1_GDUNO]]&amp;", "&amp;Adresses_cegeps[[#This Row],[NOM_MUNCP]]&amp;", "&amp;"Qc, "&amp;Adresses_cegeps[[#This Row],[CD_POSTL_GDUNO]]</f>
        <v>16, 5e Avenue, Forestville, Qc, G0T1E0</v>
      </c>
    </row>
    <row r="174" spans="2:19" x14ac:dyDescent="0.25">
      <c r="B174" s="390">
        <v>932020</v>
      </c>
      <c r="C174" s="391" t="s">
        <v>2063</v>
      </c>
      <c r="D174" s="391" t="s">
        <v>2063</v>
      </c>
      <c r="E174" s="391" t="s">
        <v>2064</v>
      </c>
      <c r="F174" s="391"/>
      <c r="G174" s="391">
        <v>94068</v>
      </c>
      <c r="H174" s="391" t="s">
        <v>1005</v>
      </c>
      <c r="I174" s="391" t="s">
        <v>993</v>
      </c>
      <c r="J174" s="391" t="s">
        <v>2065</v>
      </c>
      <c r="K174" s="391" t="s">
        <v>1197</v>
      </c>
      <c r="L174" s="391" t="s">
        <v>1852</v>
      </c>
      <c r="M174" s="391" t="s">
        <v>2066</v>
      </c>
      <c r="N174" s="391" t="s">
        <v>2067</v>
      </c>
      <c r="O174" s="391" t="s">
        <v>2068</v>
      </c>
      <c r="P174" s="391" t="s">
        <v>1000</v>
      </c>
      <c r="Q174" s="391" t="s">
        <v>1856</v>
      </c>
      <c r="R174" s="391" t="s">
        <v>2069</v>
      </c>
      <c r="S174" s="392" t="str">
        <f>Adresses_cegeps[[#This Row],[ADRS_GEO_L1_GDUNO]]&amp;", "&amp;Adresses_cegeps[[#This Row],[NOM_MUNCP]]&amp;", "&amp;"Qc, "&amp;Adresses_cegeps[[#This Row],[CD_POSTL_GDUNO]]</f>
        <v>534, rue Jacques-Cartier Est, Saguenay, Qc, G7H1Z6</v>
      </c>
    </row>
    <row r="175" spans="2:19" x14ac:dyDescent="0.25">
      <c r="B175" s="390">
        <v>932030</v>
      </c>
      <c r="C175" s="391" t="s">
        <v>2070</v>
      </c>
      <c r="D175" s="391" t="s">
        <v>2071</v>
      </c>
      <c r="E175" s="391" t="s">
        <v>2072</v>
      </c>
      <c r="F175" s="391"/>
      <c r="G175" s="391">
        <v>94068</v>
      </c>
      <c r="H175" s="391" t="s">
        <v>1005</v>
      </c>
      <c r="I175" s="391" t="s">
        <v>993</v>
      </c>
      <c r="J175" s="391" t="s">
        <v>2073</v>
      </c>
      <c r="K175" s="391" t="s">
        <v>1197</v>
      </c>
      <c r="L175" s="391" t="s">
        <v>1852</v>
      </c>
      <c r="M175" s="391" t="s">
        <v>2074</v>
      </c>
      <c r="N175" s="391" t="s">
        <v>2075</v>
      </c>
      <c r="O175" s="391" t="s">
        <v>2076</v>
      </c>
      <c r="P175" s="391" t="s">
        <v>1000</v>
      </c>
      <c r="Q175" s="391" t="s">
        <v>1856</v>
      </c>
      <c r="R175" s="391" t="s">
        <v>2077</v>
      </c>
      <c r="S175" s="392" t="str">
        <f>Adresses_cegeps[[#This Row],[ADRS_GEO_L1_GDUNO]]&amp;", "&amp;Adresses_cegeps[[#This Row],[NOM_MUNCP]]&amp;", "&amp;"Qc, "&amp;Adresses_cegeps[[#This Row],[CD_POSTL_GDUNO]]</f>
        <v>3780, rue Panet, Saguenay, Qc, G7X0E5</v>
      </c>
    </row>
    <row r="176" spans="2:19" x14ac:dyDescent="0.25">
      <c r="B176" s="390">
        <v>932090</v>
      </c>
      <c r="C176" s="391" t="s">
        <v>2078</v>
      </c>
      <c r="D176" s="391" t="s">
        <v>2078</v>
      </c>
      <c r="E176" s="391" t="s">
        <v>2079</v>
      </c>
      <c r="F176" s="391" t="s">
        <v>2080</v>
      </c>
      <c r="G176" s="391">
        <v>94068</v>
      </c>
      <c r="H176" s="391" t="s">
        <v>1005</v>
      </c>
      <c r="I176" s="391" t="s">
        <v>993</v>
      </c>
      <c r="J176" s="391" t="s">
        <v>2081</v>
      </c>
      <c r="K176" s="391" t="s">
        <v>1197</v>
      </c>
      <c r="L176" s="391" t="s">
        <v>1852</v>
      </c>
      <c r="M176" s="391" t="s">
        <v>2082</v>
      </c>
      <c r="N176" s="391" t="s">
        <v>2083</v>
      </c>
      <c r="O176" s="391" t="s">
        <v>2084</v>
      </c>
      <c r="P176" s="391" t="s">
        <v>1000</v>
      </c>
      <c r="Q176" s="391" t="s">
        <v>1856</v>
      </c>
      <c r="R176" s="391" t="s">
        <v>2085</v>
      </c>
      <c r="S176" s="392" t="str">
        <f>Adresses_cegeps[[#This Row],[ADRS_GEO_L1_GDUNO]]&amp;", "&amp;Adresses_cegeps[[#This Row],[NOM_MUNCP]]&amp;", "&amp;"Qc, "&amp;Adresses_cegeps[[#This Row],[CD_POSTL_GDUNO]]</f>
        <v>3791, rue de la Fabrique, 6e étage, Saguenay, Qc, G7X7W2</v>
      </c>
    </row>
    <row r="177" spans="2:19" x14ac:dyDescent="0.25">
      <c r="B177" s="390">
        <v>933000</v>
      </c>
      <c r="C177" s="391" t="s">
        <v>2086</v>
      </c>
      <c r="D177" s="391" t="s">
        <v>2086</v>
      </c>
      <c r="E177" s="391" t="s">
        <v>2087</v>
      </c>
      <c r="F177" s="391"/>
      <c r="G177" s="391">
        <v>66023</v>
      </c>
      <c r="H177" s="391" t="s">
        <v>6</v>
      </c>
      <c r="I177" s="391" t="s">
        <v>993</v>
      </c>
      <c r="J177" s="391" t="s">
        <v>2088</v>
      </c>
      <c r="K177" s="391" t="s">
        <v>12</v>
      </c>
      <c r="L177" s="391" t="s">
        <v>1852</v>
      </c>
      <c r="M177" s="391" t="s">
        <v>2089</v>
      </c>
      <c r="N177" s="391" t="s">
        <v>2090</v>
      </c>
      <c r="O177" s="391" t="s">
        <v>2091</v>
      </c>
      <c r="P177" s="391" t="s">
        <v>1000</v>
      </c>
      <c r="Q177" s="391" t="s">
        <v>1856</v>
      </c>
      <c r="R177" s="391" t="s">
        <v>2092</v>
      </c>
      <c r="S177" s="392" t="str">
        <f>Adresses_cegeps[[#This Row],[ADRS_GEO_L1_GDUNO]]&amp;", "&amp;Adresses_cegeps[[#This Row],[NOM_MUNCP]]&amp;", "&amp;"Qc, "&amp;Adresses_cegeps[[#This Row],[CD_POSTL_GDUNO]]</f>
        <v>3040, rue Sherbrooke Ouest, Montréal, Qc, H3Z1A4</v>
      </c>
    </row>
    <row r="178" spans="2:19" x14ac:dyDescent="0.25">
      <c r="B178" s="390">
        <v>901090</v>
      </c>
      <c r="C178" s="391" t="s">
        <v>2093</v>
      </c>
      <c r="D178" s="391" t="s">
        <v>2094</v>
      </c>
      <c r="E178" s="391" t="s">
        <v>2095</v>
      </c>
      <c r="F178" s="391" t="s">
        <v>2096</v>
      </c>
      <c r="G178" s="391">
        <v>7047</v>
      </c>
      <c r="H178" s="391" t="s">
        <v>1933</v>
      </c>
      <c r="I178" s="391" t="s">
        <v>993</v>
      </c>
      <c r="J178" s="391" t="s">
        <v>2097</v>
      </c>
      <c r="K178" s="391" t="s">
        <v>1197</v>
      </c>
      <c r="L178" s="391" t="s">
        <v>1852</v>
      </c>
      <c r="M178" s="391" t="s">
        <v>2098</v>
      </c>
      <c r="N178" s="391" t="s">
        <v>2099</v>
      </c>
      <c r="O178" s="391" t="s">
        <v>2100</v>
      </c>
      <c r="P178" s="391" t="s">
        <v>1000</v>
      </c>
      <c r="Q178" s="391" t="s">
        <v>1856</v>
      </c>
      <c r="R178" s="391" t="s">
        <v>2101</v>
      </c>
      <c r="S178" s="392" t="str">
        <f>Adresses_cegeps[[#This Row],[ADRS_GEO_L1_GDUNO]]&amp;", "&amp;Adresses_cegeps[[#This Row],[NOM_MUNCP]]&amp;", "&amp;"Qc, "&amp;Adresses_cegeps[[#This Row],[CD_POSTL_GDUNO]]</f>
        <v>25, rue Armand-Sinclair, Amqui, Qc, G5J1K3</v>
      </c>
    </row>
    <row r="179" spans="2:19" x14ac:dyDescent="0.25">
      <c r="B179" s="390">
        <v>901091</v>
      </c>
      <c r="C179" s="391" t="s">
        <v>2102</v>
      </c>
      <c r="D179" s="391" t="s">
        <v>2102</v>
      </c>
      <c r="E179" s="391" t="s">
        <v>1923</v>
      </c>
      <c r="F179" s="391"/>
      <c r="G179" s="391">
        <v>10043</v>
      </c>
      <c r="H179" s="391" t="s">
        <v>169</v>
      </c>
      <c r="I179" s="391" t="s">
        <v>993</v>
      </c>
      <c r="J179" s="391" t="s">
        <v>1924</v>
      </c>
      <c r="K179" s="391" t="s">
        <v>1197</v>
      </c>
      <c r="L179" s="391" t="s">
        <v>1852</v>
      </c>
      <c r="M179" s="391" t="s">
        <v>2103</v>
      </c>
      <c r="N179" s="391" t="s">
        <v>1927</v>
      </c>
      <c r="O179" s="391" t="s">
        <v>1928</v>
      </c>
      <c r="P179" s="391" t="s">
        <v>1000</v>
      </c>
      <c r="Q179" s="391" t="s">
        <v>1856</v>
      </c>
      <c r="R179" s="391" t="s">
        <v>2104</v>
      </c>
      <c r="S179" s="392" t="str">
        <f>Adresses_cegeps[[#This Row],[ADRS_GEO_L1_GDUNO]]&amp;", "&amp;Adresses_cegeps[[#This Row],[NOM_MUNCP]]&amp;", "&amp;"Qc, "&amp;Adresses_cegeps[[#This Row],[CD_POSTL_GDUNO]]</f>
        <v>53, rue Saint-Germain Ouest, Rimouski, Qc, G5L4B4</v>
      </c>
    </row>
    <row r="180" spans="2:19" x14ac:dyDescent="0.25">
      <c r="B180" s="390">
        <v>902000</v>
      </c>
      <c r="C180" s="391" t="s">
        <v>2105</v>
      </c>
      <c r="D180" s="391" t="s">
        <v>2105</v>
      </c>
      <c r="E180" s="391" t="s">
        <v>2106</v>
      </c>
      <c r="F180" s="391"/>
      <c r="G180" s="391">
        <v>23027</v>
      </c>
      <c r="H180" s="391" t="s">
        <v>14</v>
      </c>
      <c r="I180" s="391" t="s">
        <v>993</v>
      </c>
      <c r="J180" s="391" t="s">
        <v>2107</v>
      </c>
      <c r="K180" s="391" t="s">
        <v>12</v>
      </c>
      <c r="L180" s="391" t="s">
        <v>1852</v>
      </c>
      <c r="M180" s="391" t="s">
        <v>2108</v>
      </c>
      <c r="N180" s="391" t="s">
        <v>2109</v>
      </c>
      <c r="O180" s="391" t="s">
        <v>2110</v>
      </c>
      <c r="P180" s="391" t="s">
        <v>1000</v>
      </c>
      <c r="Q180" s="391" t="s">
        <v>1856</v>
      </c>
      <c r="R180" s="391" t="s">
        <v>2111</v>
      </c>
      <c r="S180" s="392" t="str">
        <f>Adresses_cegeps[[#This Row],[ADRS_GEO_L1_GDUNO]]&amp;", "&amp;Adresses_cegeps[[#This Row],[NOM_MUNCP]]&amp;", "&amp;"Qc, "&amp;Adresses_cegeps[[#This Row],[CD_POSTL_GDUNO]]</f>
        <v>1300, 8e Avenue, Québec, Qc, G1J5L5</v>
      </c>
    </row>
    <row r="181" spans="2:19" x14ac:dyDescent="0.25">
      <c r="B181" s="390">
        <v>902002</v>
      </c>
      <c r="C181" s="391" t="s">
        <v>2112</v>
      </c>
      <c r="D181" s="391" t="s">
        <v>2113</v>
      </c>
      <c r="E181" s="391" t="s">
        <v>2114</v>
      </c>
      <c r="F181" s="391"/>
      <c r="G181" s="391">
        <v>23027</v>
      </c>
      <c r="H181" s="391" t="s">
        <v>14</v>
      </c>
      <c r="I181" s="391" t="s">
        <v>993</v>
      </c>
      <c r="J181" s="391" t="s">
        <v>2115</v>
      </c>
      <c r="K181" s="391" t="s">
        <v>1860</v>
      </c>
      <c r="L181" s="391" t="s">
        <v>1852</v>
      </c>
      <c r="M181" s="391" t="s">
        <v>2108</v>
      </c>
      <c r="N181" s="391" t="s">
        <v>2116</v>
      </c>
      <c r="O181" s="391" t="s">
        <v>2117</v>
      </c>
      <c r="P181" s="391" t="s">
        <v>1000</v>
      </c>
      <c r="Q181" s="391" t="s">
        <v>1856</v>
      </c>
      <c r="R181" s="391" t="s">
        <v>2118</v>
      </c>
      <c r="S181" s="392" t="str">
        <f>Adresses_cegeps[[#This Row],[ADRS_GEO_L1_GDUNO]]&amp;", "&amp;Adresses_cegeps[[#This Row],[NOM_MUNCP]]&amp;", "&amp;"Qc, "&amp;Adresses_cegeps[[#This Row],[CD_POSTL_GDUNO]]</f>
        <v>7600, 3e Avenue Est, Québec, Qc, G1H7L4</v>
      </c>
    </row>
    <row r="182" spans="2:19" x14ac:dyDescent="0.25">
      <c r="B182" s="390">
        <v>903000</v>
      </c>
      <c r="C182" s="391" t="s">
        <v>2119</v>
      </c>
      <c r="D182" s="391" t="s">
        <v>2119</v>
      </c>
      <c r="E182" s="391" t="s">
        <v>2120</v>
      </c>
      <c r="F182" s="391"/>
      <c r="G182" s="391">
        <v>23027</v>
      </c>
      <c r="H182" s="391" t="s">
        <v>14</v>
      </c>
      <c r="I182" s="391" t="s">
        <v>993</v>
      </c>
      <c r="J182" s="391" t="s">
        <v>2121</v>
      </c>
      <c r="K182" s="391" t="s">
        <v>12</v>
      </c>
      <c r="L182" s="391" t="s">
        <v>1852</v>
      </c>
      <c r="M182" s="391" t="s">
        <v>2122</v>
      </c>
      <c r="N182" s="391" t="s">
        <v>2123</v>
      </c>
      <c r="O182" s="391" t="s">
        <v>2124</v>
      </c>
      <c r="P182" s="391" t="s">
        <v>1000</v>
      </c>
      <c r="Q182" s="391" t="s">
        <v>1856</v>
      </c>
      <c r="R182" s="391" t="s">
        <v>2125</v>
      </c>
      <c r="S182" s="392" t="str">
        <f>Adresses_cegeps[[#This Row],[ADRS_GEO_L1_GDUNO]]&amp;", "&amp;Adresses_cegeps[[#This Row],[NOM_MUNCP]]&amp;", "&amp;"Qc, "&amp;Adresses_cegeps[[#This Row],[CD_POSTL_GDUNO]]</f>
        <v>2410, chemin Sainte-Foy, Québec, Qc, G1V1T3</v>
      </c>
    </row>
    <row r="183" spans="2:19" x14ac:dyDescent="0.25">
      <c r="B183" s="390">
        <v>903090</v>
      </c>
      <c r="C183" s="391" t="s">
        <v>2126</v>
      </c>
      <c r="D183" s="391" t="s">
        <v>2127</v>
      </c>
      <c r="E183" s="391" t="s">
        <v>2128</v>
      </c>
      <c r="F183" s="391"/>
      <c r="G183" s="391">
        <v>23027</v>
      </c>
      <c r="H183" s="391" t="s">
        <v>14</v>
      </c>
      <c r="I183" s="391" t="s">
        <v>993</v>
      </c>
      <c r="J183" s="391" t="s">
        <v>2129</v>
      </c>
      <c r="K183" s="391" t="s">
        <v>1197</v>
      </c>
      <c r="L183" s="391" t="s">
        <v>1852</v>
      </c>
      <c r="M183" s="391" t="s">
        <v>2130</v>
      </c>
      <c r="N183" s="391" t="s">
        <v>2131</v>
      </c>
      <c r="O183" s="391" t="s">
        <v>2132</v>
      </c>
      <c r="P183" s="391" t="s">
        <v>1000</v>
      </c>
      <c r="Q183" s="391" t="s">
        <v>1856</v>
      </c>
      <c r="R183" s="391" t="s">
        <v>2133</v>
      </c>
      <c r="S183" s="392" t="str">
        <f>Adresses_cegeps[[#This Row],[ADRS_GEO_L1_GDUNO]]&amp;", "&amp;Adresses_cegeps[[#This Row],[NOM_MUNCP]]&amp;", "&amp;"Qc, "&amp;Adresses_cegeps[[#This Row],[CD_POSTL_GDUNO]]</f>
        <v>2440 chemin Sainte-Foy, Québec, Qc, G1V1T2</v>
      </c>
    </row>
    <row r="184" spans="2:19" x14ac:dyDescent="0.25">
      <c r="B184" s="390">
        <v>903091</v>
      </c>
      <c r="C184" s="391" t="s">
        <v>2134</v>
      </c>
      <c r="D184" s="391" t="s">
        <v>2135</v>
      </c>
      <c r="E184" s="391" t="s">
        <v>2136</v>
      </c>
      <c r="F184" s="391"/>
      <c r="G184" s="391">
        <v>23027</v>
      </c>
      <c r="H184" s="391" t="s">
        <v>14</v>
      </c>
      <c r="I184" s="391" t="s">
        <v>993</v>
      </c>
      <c r="J184" s="391" t="s">
        <v>2129</v>
      </c>
      <c r="K184" s="391" t="s">
        <v>1197</v>
      </c>
      <c r="L184" s="391" t="s">
        <v>1852</v>
      </c>
      <c r="M184" s="391" t="s">
        <v>2137</v>
      </c>
      <c r="N184" s="391" t="s">
        <v>2131</v>
      </c>
      <c r="O184" s="391" t="s">
        <v>2132</v>
      </c>
      <c r="P184" s="391" t="s">
        <v>1000</v>
      </c>
      <c r="Q184" s="391" t="s">
        <v>1856</v>
      </c>
      <c r="R184" s="391" t="s">
        <v>2138</v>
      </c>
      <c r="S184" s="392" t="str">
        <f>Adresses_cegeps[[#This Row],[ADRS_GEO_L1_GDUNO]]&amp;", "&amp;Adresses_cegeps[[#This Row],[NOM_MUNCP]]&amp;", "&amp;"Qc, "&amp;Adresses_cegeps[[#This Row],[CD_POSTL_GDUNO]]</f>
        <v>2440, chemin Sainte-Foy, Québec, Qc, G1V1T2</v>
      </c>
    </row>
    <row r="185" spans="2:19" x14ac:dyDescent="0.25">
      <c r="B185" s="390">
        <v>904000</v>
      </c>
      <c r="C185" s="391" t="s">
        <v>665</v>
      </c>
      <c r="D185" s="391" t="s">
        <v>665</v>
      </c>
      <c r="E185" s="391" t="s">
        <v>2139</v>
      </c>
      <c r="F185" s="391"/>
      <c r="G185" s="391">
        <v>43027</v>
      </c>
      <c r="H185" s="391" t="s">
        <v>57</v>
      </c>
      <c r="I185" s="391" t="s">
        <v>993</v>
      </c>
      <c r="J185" s="391" t="s">
        <v>2140</v>
      </c>
      <c r="K185" s="391" t="s">
        <v>12</v>
      </c>
      <c r="L185" s="391" t="s">
        <v>1852</v>
      </c>
      <c r="M185" s="391" t="s">
        <v>2141</v>
      </c>
      <c r="N185" s="391" t="s">
        <v>2142</v>
      </c>
      <c r="O185" s="391" t="s">
        <v>2143</v>
      </c>
      <c r="P185" s="391" t="s">
        <v>1000</v>
      </c>
      <c r="Q185" s="391" t="s">
        <v>1856</v>
      </c>
      <c r="R185" s="391" t="s">
        <v>2144</v>
      </c>
      <c r="S185" s="392" t="str">
        <f>Adresses_cegeps[[#This Row],[ADRS_GEO_L1_GDUNO]]&amp;", "&amp;Adresses_cegeps[[#This Row],[NOM_MUNCP]]&amp;", "&amp;"Qc, "&amp;Adresses_cegeps[[#This Row],[CD_POSTL_GDUNO]]</f>
        <v>475, rue du Cégep, Sherbrooke, Qc, J1E4K1</v>
      </c>
    </row>
    <row r="186" spans="2:19" x14ac:dyDescent="0.25">
      <c r="B186" s="390">
        <v>904001</v>
      </c>
      <c r="C186" s="391" t="s">
        <v>669</v>
      </c>
      <c r="D186" s="391" t="s">
        <v>669</v>
      </c>
      <c r="E186" s="391" t="s">
        <v>2145</v>
      </c>
      <c r="F186" s="391"/>
      <c r="G186" s="391">
        <v>47017</v>
      </c>
      <c r="H186" s="391" t="s">
        <v>135</v>
      </c>
      <c r="I186" s="391" t="s">
        <v>993</v>
      </c>
      <c r="J186" s="391" t="s">
        <v>2146</v>
      </c>
      <c r="K186" s="391" t="s">
        <v>12</v>
      </c>
      <c r="L186" s="391" t="s">
        <v>1852</v>
      </c>
      <c r="M186" s="391" t="s">
        <v>2147</v>
      </c>
      <c r="N186" s="391" t="s">
        <v>2148</v>
      </c>
      <c r="O186" s="391" t="s">
        <v>2149</v>
      </c>
      <c r="P186" s="391" t="s">
        <v>1000</v>
      </c>
      <c r="Q186" s="391" t="s">
        <v>1856</v>
      </c>
      <c r="R186" s="391" t="s">
        <v>2150</v>
      </c>
      <c r="S186" s="392" t="str">
        <f>Adresses_cegeps[[#This Row],[ADRS_GEO_L1_GDUNO]]&amp;", "&amp;Adresses_cegeps[[#This Row],[NOM_MUNCP]]&amp;", "&amp;"Qc, "&amp;Adresses_cegeps[[#This Row],[CD_POSTL_GDUNO]]</f>
        <v>235, rue Saint-Jacques, Granby, Qc, J2G3N1</v>
      </c>
    </row>
    <row r="187" spans="2:19" x14ac:dyDescent="0.25">
      <c r="B187" s="390">
        <v>904002</v>
      </c>
      <c r="C187" s="391" t="s">
        <v>2151</v>
      </c>
      <c r="D187" s="391" t="s">
        <v>2151</v>
      </c>
      <c r="E187" s="391" t="s">
        <v>2152</v>
      </c>
      <c r="F187" s="391"/>
      <c r="G187" s="391">
        <v>40043</v>
      </c>
      <c r="H187" s="391" t="s">
        <v>2153</v>
      </c>
      <c r="I187" s="391" t="s">
        <v>993</v>
      </c>
      <c r="J187" s="391" t="s">
        <v>2154</v>
      </c>
      <c r="K187" s="391" t="s">
        <v>1860</v>
      </c>
      <c r="L187" s="391" t="s">
        <v>1852</v>
      </c>
      <c r="M187" s="391" t="s">
        <v>2155</v>
      </c>
      <c r="N187" s="391" t="s">
        <v>2156</v>
      </c>
      <c r="O187" s="391" t="s">
        <v>2157</v>
      </c>
      <c r="P187" s="391" t="s">
        <v>1000</v>
      </c>
      <c r="Q187" s="391" t="s">
        <v>1856</v>
      </c>
      <c r="R187" s="391" t="s">
        <v>2158</v>
      </c>
      <c r="S187" s="392" t="str">
        <f>Adresses_cegeps[[#This Row],[ADRS_GEO_L1_GDUNO]]&amp;", "&amp;Adresses_cegeps[[#This Row],[NOM_MUNCP]]&amp;", "&amp;"Qc, "&amp;Adresses_cegeps[[#This Row],[CD_POSTL_GDUNO]]</f>
        <v>360, boulevard Saint-Luc, Asbestos, Qc, J1T2W5</v>
      </c>
    </row>
    <row r="188" spans="2:19" x14ac:dyDescent="0.25">
      <c r="B188" s="390">
        <v>921090</v>
      </c>
      <c r="C188" s="391" t="s">
        <v>2159</v>
      </c>
      <c r="D188" s="391" t="s">
        <v>2160</v>
      </c>
      <c r="E188" s="391" t="s">
        <v>2161</v>
      </c>
      <c r="F188" s="391"/>
      <c r="G188" s="391">
        <v>25213</v>
      </c>
      <c r="H188" s="391" t="s">
        <v>2007</v>
      </c>
      <c r="I188" s="391" t="s">
        <v>993</v>
      </c>
      <c r="J188" s="391" t="s">
        <v>2008</v>
      </c>
      <c r="K188" s="391" t="s">
        <v>1197</v>
      </c>
      <c r="L188" s="391" t="s">
        <v>1852</v>
      </c>
      <c r="M188" s="391" t="s">
        <v>2162</v>
      </c>
      <c r="N188" s="391" t="s">
        <v>2010</v>
      </c>
      <c r="O188" s="391" t="s">
        <v>2011</v>
      </c>
      <c r="P188" s="391" t="s">
        <v>1000</v>
      </c>
      <c r="Q188" s="391" t="s">
        <v>1856</v>
      </c>
      <c r="R188" s="391" t="s">
        <v>2163</v>
      </c>
      <c r="S188" s="392" t="str">
        <f>Adresses_cegeps[[#This Row],[ADRS_GEO_L1_GDUNO]]&amp;", "&amp;Adresses_cegeps[[#This Row],[NOM_MUNCP]]&amp;", "&amp;"Qc, "&amp;Adresses_cegeps[[#This Row],[CD_POSTL_GDUNO]]</f>
        <v>205, rue Mgr Bourget, Lévis, Qc, G6V6Z9</v>
      </c>
    </row>
    <row r="189" spans="2:19" x14ac:dyDescent="0.25">
      <c r="B189" s="390">
        <v>921091</v>
      </c>
      <c r="C189" s="391" t="s">
        <v>2164</v>
      </c>
      <c r="D189" s="391" t="s">
        <v>2165</v>
      </c>
      <c r="E189" s="391" t="s">
        <v>2166</v>
      </c>
      <c r="F189" s="391"/>
      <c r="G189" s="391">
        <v>25213</v>
      </c>
      <c r="H189" s="391" t="s">
        <v>2007</v>
      </c>
      <c r="I189" s="391" t="s">
        <v>993</v>
      </c>
      <c r="J189" s="391" t="s">
        <v>2167</v>
      </c>
      <c r="K189" s="391" t="s">
        <v>1197</v>
      </c>
      <c r="L189" s="391" t="s">
        <v>1852</v>
      </c>
      <c r="M189" s="391" t="s">
        <v>2168</v>
      </c>
      <c r="N189" s="391" t="s">
        <v>2169</v>
      </c>
      <c r="O189" s="391" t="s">
        <v>2170</v>
      </c>
      <c r="P189" s="391" t="s">
        <v>1000</v>
      </c>
      <c r="Q189" s="391" t="s">
        <v>1856</v>
      </c>
      <c r="R189" s="391" t="s">
        <v>2171</v>
      </c>
      <c r="S189" s="392" t="str">
        <f>Adresses_cegeps[[#This Row],[ADRS_GEO_L1_GDUNO]]&amp;", "&amp;Adresses_cegeps[[#This Row],[NOM_MUNCP]]&amp;", "&amp;"Qc, "&amp;Adresses_cegeps[[#This Row],[CD_POSTL_GDUNO]]</f>
        <v>201, rue Mgr Bourget, Lévis, Qc, G6V6Z3</v>
      </c>
    </row>
    <row r="190" spans="2:19" x14ac:dyDescent="0.25">
      <c r="B190" s="390">
        <v>922000</v>
      </c>
      <c r="C190" s="391" t="s">
        <v>2172</v>
      </c>
      <c r="D190" s="391" t="s">
        <v>2172</v>
      </c>
      <c r="E190" s="391" t="s">
        <v>2173</v>
      </c>
      <c r="F190" s="391"/>
      <c r="G190" s="391">
        <v>12072</v>
      </c>
      <c r="H190" s="391" t="s">
        <v>446</v>
      </c>
      <c r="I190" s="391" t="s">
        <v>993</v>
      </c>
      <c r="J190" s="391" t="s">
        <v>2174</v>
      </c>
      <c r="K190" s="391" t="s">
        <v>12</v>
      </c>
      <c r="L190" s="391" t="s">
        <v>1852</v>
      </c>
      <c r="M190" s="391" t="s">
        <v>2175</v>
      </c>
      <c r="N190" s="391" t="s">
        <v>2176</v>
      </c>
      <c r="O190" s="391" t="s">
        <v>2177</v>
      </c>
      <c r="P190" s="391" t="s">
        <v>1000</v>
      </c>
      <c r="Q190" s="391" t="s">
        <v>1856</v>
      </c>
      <c r="R190" s="391" t="s">
        <v>2178</v>
      </c>
      <c r="S190" s="392" t="str">
        <f>Adresses_cegeps[[#This Row],[ADRS_GEO_L1_GDUNO]]&amp;", "&amp;Adresses_cegeps[[#This Row],[NOM_MUNCP]]&amp;", "&amp;"Qc, "&amp;Adresses_cegeps[[#This Row],[CD_POSTL_GDUNO]]</f>
        <v>80, rue Frontenac, Rivière-du-Loup, Qc, G5R1R1</v>
      </c>
    </row>
    <row r="191" spans="2:19" x14ac:dyDescent="0.25">
      <c r="B191" s="390">
        <v>922001</v>
      </c>
      <c r="C191" s="391" t="s">
        <v>2179</v>
      </c>
      <c r="D191" s="391" t="s">
        <v>2180</v>
      </c>
      <c r="E191" s="391" t="s">
        <v>2181</v>
      </c>
      <c r="F191" s="391"/>
      <c r="G191" s="391">
        <v>13073</v>
      </c>
      <c r="H191" s="391" t="s">
        <v>2182</v>
      </c>
      <c r="I191" s="391" t="s">
        <v>993</v>
      </c>
      <c r="J191" s="391" t="s">
        <v>2183</v>
      </c>
      <c r="K191" s="391" t="s">
        <v>1860</v>
      </c>
      <c r="L191" s="391" t="s">
        <v>1852</v>
      </c>
      <c r="M191" s="391" t="s">
        <v>2184</v>
      </c>
      <c r="N191" s="391" t="s">
        <v>2185</v>
      </c>
      <c r="O191" s="391" t="s">
        <v>2186</v>
      </c>
      <c r="P191" s="391" t="s">
        <v>1000</v>
      </c>
      <c r="Q191" s="391" t="s">
        <v>1856</v>
      </c>
      <c r="R191" s="391" t="s">
        <v>2187</v>
      </c>
      <c r="S191" s="392" t="str">
        <f>Adresses_cegeps[[#This Row],[ADRS_GEO_L1_GDUNO]]&amp;", "&amp;Adresses_cegeps[[#This Row],[NOM_MUNCP]]&amp;", "&amp;"Qc, "&amp;Adresses_cegeps[[#This Row],[CD_POSTL_GDUNO]]</f>
        <v>71 A, rue Pelletier, Témiscouata-sur-le-Lac, Qc, G0L1E0</v>
      </c>
    </row>
    <row r="192" spans="2:19" x14ac:dyDescent="0.25">
      <c r="B192" s="390">
        <v>923000</v>
      </c>
      <c r="C192" s="391" t="s">
        <v>641</v>
      </c>
      <c r="D192" s="391" t="s">
        <v>641</v>
      </c>
      <c r="E192" s="391" t="s">
        <v>2188</v>
      </c>
      <c r="F192" s="391"/>
      <c r="G192" s="391">
        <v>14085</v>
      </c>
      <c r="H192" s="391" t="s">
        <v>152</v>
      </c>
      <c r="I192" s="391" t="s">
        <v>993</v>
      </c>
      <c r="J192" s="391" t="s">
        <v>1014</v>
      </c>
      <c r="K192" s="391" t="s">
        <v>12</v>
      </c>
      <c r="L192" s="391" t="s">
        <v>1852</v>
      </c>
      <c r="M192" s="391" t="s">
        <v>2189</v>
      </c>
      <c r="N192" s="391" t="s">
        <v>2190</v>
      </c>
      <c r="O192" s="391" t="s">
        <v>2191</v>
      </c>
      <c r="P192" s="391" t="s">
        <v>1000</v>
      </c>
      <c r="Q192" s="391" t="s">
        <v>1856</v>
      </c>
      <c r="R192" s="391" t="s">
        <v>2192</v>
      </c>
      <c r="S192" s="392" t="str">
        <f>Adresses_cegeps[[#This Row],[ADRS_GEO_L1_GDUNO]]&amp;", "&amp;Adresses_cegeps[[#This Row],[NOM_MUNCP]]&amp;", "&amp;"Qc, "&amp;Adresses_cegeps[[#This Row],[CD_POSTL_GDUNO]]</f>
        <v>140, 4e Avenue, La Pocatière, Qc, G0R1Z0</v>
      </c>
    </row>
    <row r="193" spans="2:19" x14ac:dyDescent="0.25">
      <c r="B193" s="390">
        <v>923001</v>
      </c>
      <c r="C193" s="391" t="s">
        <v>2193</v>
      </c>
      <c r="D193" s="391" t="s">
        <v>2194</v>
      </c>
      <c r="E193" s="391" t="s">
        <v>2195</v>
      </c>
      <c r="F193" s="391"/>
      <c r="G193" s="391">
        <v>18050</v>
      </c>
      <c r="H193" s="391" t="s">
        <v>2196</v>
      </c>
      <c r="I193" s="391" t="s">
        <v>993</v>
      </c>
      <c r="J193" s="391" t="s">
        <v>2197</v>
      </c>
      <c r="K193" s="391" t="s">
        <v>1860</v>
      </c>
      <c r="L193" s="391" t="s">
        <v>1852</v>
      </c>
      <c r="M193" s="391" t="s">
        <v>2198</v>
      </c>
      <c r="N193" s="391" t="s">
        <v>2199</v>
      </c>
      <c r="O193" s="391" t="s">
        <v>2200</v>
      </c>
      <c r="P193" s="391" t="s">
        <v>1000</v>
      </c>
      <c r="Q193" s="391" t="s">
        <v>1856</v>
      </c>
      <c r="R193" s="391" t="s">
        <v>2201</v>
      </c>
      <c r="S193" s="392" t="str">
        <f>Adresses_cegeps[[#This Row],[ADRS_GEO_L1_GDUNO]]&amp;", "&amp;Adresses_cegeps[[#This Row],[NOM_MUNCP]]&amp;", "&amp;"Qc, "&amp;Adresses_cegeps[[#This Row],[CD_POSTL_GDUNO]]</f>
        <v>115, boulevard Taché est, Montmagny, Qc, G5V4J8</v>
      </c>
    </row>
    <row r="194" spans="2:19" x14ac:dyDescent="0.25">
      <c r="B194" s="390">
        <v>923002</v>
      </c>
      <c r="C194" s="391" t="s">
        <v>2202</v>
      </c>
      <c r="D194" s="391" t="s">
        <v>2203</v>
      </c>
      <c r="E194" s="391" t="s">
        <v>2181</v>
      </c>
      <c r="F194" s="391"/>
      <c r="G194" s="391">
        <v>13073</v>
      </c>
      <c r="H194" s="391" t="s">
        <v>2182</v>
      </c>
      <c r="I194" s="391" t="s">
        <v>993</v>
      </c>
      <c r="J194" s="391" t="s">
        <v>2183</v>
      </c>
      <c r="K194" s="391" t="s">
        <v>1860</v>
      </c>
      <c r="L194" s="391" t="s">
        <v>1852</v>
      </c>
      <c r="M194" s="391" t="s">
        <v>2204</v>
      </c>
      <c r="N194" s="391" t="s">
        <v>2185</v>
      </c>
      <c r="O194" s="391" t="s">
        <v>2186</v>
      </c>
      <c r="P194" s="391" t="s">
        <v>1000</v>
      </c>
      <c r="Q194" s="391" t="s">
        <v>1856</v>
      </c>
      <c r="R194" s="391" t="s">
        <v>2205</v>
      </c>
      <c r="S194" s="392" t="str">
        <f>Adresses_cegeps[[#This Row],[ADRS_GEO_L1_GDUNO]]&amp;", "&amp;Adresses_cegeps[[#This Row],[NOM_MUNCP]]&amp;", "&amp;"Qc, "&amp;Adresses_cegeps[[#This Row],[CD_POSTL_GDUNO]]</f>
        <v>71 A, rue Pelletier, Témiscouata-sur-le-Lac, Qc, G0L1E0</v>
      </c>
    </row>
    <row r="195" spans="2:19" x14ac:dyDescent="0.25">
      <c r="B195" s="390">
        <v>923090</v>
      </c>
      <c r="C195" s="391" t="s">
        <v>2206</v>
      </c>
      <c r="D195" s="391" t="s">
        <v>2206</v>
      </c>
      <c r="E195" s="391" t="s">
        <v>2207</v>
      </c>
      <c r="F195" s="391"/>
      <c r="G195" s="391">
        <v>14085</v>
      </c>
      <c r="H195" s="391" t="s">
        <v>152</v>
      </c>
      <c r="I195" s="391" t="s">
        <v>993</v>
      </c>
      <c r="J195" s="391" t="s">
        <v>1014</v>
      </c>
      <c r="K195" s="391" t="s">
        <v>1197</v>
      </c>
      <c r="L195" s="391" t="s">
        <v>1852</v>
      </c>
      <c r="M195" s="391" t="s">
        <v>2208</v>
      </c>
      <c r="N195" s="391" t="s">
        <v>2209</v>
      </c>
      <c r="O195" s="391" t="s">
        <v>2210</v>
      </c>
      <c r="P195" s="391" t="s">
        <v>1000</v>
      </c>
      <c r="Q195" s="391" t="s">
        <v>1856</v>
      </c>
      <c r="R195" s="391" t="s">
        <v>2211</v>
      </c>
      <c r="S195" s="392" t="str">
        <f>Adresses_cegeps[[#This Row],[ADRS_GEO_L1_GDUNO]]&amp;", "&amp;Adresses_cegeps[[#This Row],[NOM_MUNCP]]&amp;", "&amp;"Qc, "&amp;Adresses_cegeps[[#This Row],[CD_POSTL_GDUNO]]</f>
        <v>129, rue du Parc-de-l'innovation, La Pocatière, Qc, G0R1Z0</v>
      </c>
    </row>
    <row r="196" spans="2:19" x14ac:dyDescent="0.25">
      <c r="B196" s="390">
        <v>923091</v>
      </c>
      <c r="C196" s="391" t="s">
        <v>2212</v>
      </c>
      <c r="D196" s="391" t="s">
        <v>2213</v>
      </c>
      <c r="E196" s="391" t="s">
        <v>2207</v>
      </c>
      <c r="F196" s="391"/>
      <c r="G196" s="391">
        <v>14085</v>
      </c>
      <c r="H196" s="391" t="s">
        <v>152</v>
      </c>
      <c r="I196" s="391" t="s">
        <v>993</v>
      </c>
      <c r="J196" s="391" t="s">
        <v>1014</v>
      </c>
      <c r="K196" s="391" t="s">
        <v>1197</v>
      </c>
      <c r="L196" s="391" t="s">
        <v>1852</v>
      </c>
      <c r="M196" s="391" t="s">
        <v>2214</v>
      </c>
      <c r="N196" s="391" t="s">
        <v>2209</v>
      </c>
      <c r="O196" s="391" t="s">
        <v>2210</v>
      </c>
      <c r="P196" s="391" t="s">
        <v>1000</v>
      </c>
      <c r="Q196" s="391" t="s">
        <v>1856</v>
      </c>
      <c r="R196" s="391" t="s">
        <v>2215</v>
      </c>
      <c r="S196" s="392" t="str">
        <f>Adresses_cegeps[[#This Row],[ADRS_GEO_L1_GDUNO]]&amp;", "&amp;Adresses_cegeps[[#This Row],[NOM_MUNCP]]&amp;", "&amp;"Qc, "&amp;Adresses_cegeps[[#This Row],[CD_POSTL_GDUNO]]</f>
        <v>129, rue du Parc-de-l'innovation, La Pocatière, Qc, G0R1Z0</v>
      </c>
    </row>
    <row r="197" spans="2:19" x14ac:dyDescent="0.25">
      <c r="B197" s="390">
        <v>923092</v>
      </c>
      <c r="C197" s="391" t="s">
        <v>2216</v>
      </c>
      <c r="D197" s="391" t="s">
        <v>2217</v>
      </c>
      <c r="E197" s="391" t="s">
        <v>2218</v>
      </c>
      <c r="F197" s="391"/>
      <c r="G197" s="391">
        <v>14090</v>
      </c>
      <c r="H197" s="391" t="s">
        <v>2219</v>
      </c>
      <c r="I197" s="391" t="s">
        <v>2220</v>
      </c>
      <c r="J197" s="391" t="s">
        <v>1014</v>
      </c>
      <c r="K197" s="391" t="s">
        <v>1197</v>
      </c>
      <c r="L197" s="391" t="s">
        <v>1852</v>
      </c>
      <c r="M197" s="391" t="s">
        <v>2221</v>
      </c>
      <c r="N197" s="391" t="s">
        <v>2222</v>
      </c>
      <c r="O197" s="391" t="s">
        <v>2223</v>
      </c>
      <c r="P197" s="391" t="s">
        <v>1000</v>
      </c>
      <c r="Q197" s="391" t="s">
        <v>1856</v>
      </c>
      <c r="R197" s="391" t="s">
        <v>2224</v>
      </c>
      <c r="S197" s="392" t="str">
        <f>Adresses_cegeps[[#This Row],[ADRS_GEO_L1_GDUNO]]&amp;", "&amp;Adresses_cegeps[[#This Row],[NOM_MUNCP]]&amp;", "&amp;"Qc, "&amp;Adresses_cegeps[[#This Row],[CD_POSTL_GDUNO]]</f>
        <v>1642, rue de la Ferme, Sainte-Anne-de-la-Pocatière, Qc, G0R1Z0</v>
      </c>
    </row>
    <row r="198" spans="2:19" x14ac:dyDescent="0.25">
      <c r="B198" s="390">
        <v>933003</v>
      </c>
      <c r="C198" s="391" t="s">
        <v>2225</v>
      </c>
      <c r="D198" s="391" t="s">
        <v>2226</v>
      </c>
      <c r="E198" s="391" t="s">
        <v>1994</v>
      </c>
      <c r="F198" s="391"/>
      <c r="G198" s="391">
        <v>50802</v>
      </c>
      <c r="H198" s="391" t="s">
        <v>1995</v>
      </c>
      <c r="I198" s="391" t="s">
        <v>1996</v>
      </c>
      <c r="J198" s="391" t="s">
        <v>1997</v>
      </c>
      <c r="K198" s="391" t="s">
        <v>1860</v>
      </c>
      <c r="L198" s="391" t="s">
        <v>1852</v>
      </c>
      <c r="M198" s="391" t="s">
        <v>1998</v>
      </c>
      <c r="N198" s="391" t="s">
        <v>1999</v>
      </c>
      <c r="O198" s="391" t="s">
        <v>2000</v>
      </c>
      <c r="P198" s="391" t="s">
        <v>1000</v>
      </c>
      <c r="Q198" s="391" t="s">
        <v>1856</v>
      </c>
      <c r="R198" s="391" t="s">
        <v>2227</v>
      </c>
      <c r="S198" s="392" t="str">
        <f>Adresses_cegeps[[#This Row],[ADRS_GEO_L1_GDUNO]]&amp;", "&amp;Adresses_cegeps[[#This Row],[NOM_MUNCP]]&amp;", "&amp;"Qc, "&amp;Adresses_cegeps[[#This Row],[CD_POSTL_GDUNO]]</f>
        <v>1205, route Marie-Victorin, Odanak, Qc, J0G1H0</v>
      </c>
    </row>
    <row r="199" spans="2:19" x14ac:dyDescent="0.25">
      <c r="B199" s="390">
        <v>934000</v>
      </c>
      <c r="C199" s="391" t="s">
        <v>2228</v>
      </c>
      <c r="D199" s="391" t="s">
        <v>2228</v>
      </c>
      <c r="E199" s="391" t="s">
        <v>2229</v>
      </c>
      <c r="F199" s="391"/>
      <c r="G199" s="391">
        <v>66023</v>
      </c>
      <c r="H199" s="391" t="s">
        <v>6</v>
      </c>
      <c r="I199" s="391" t="s">
        <v>993</v>
      </c>
      <c r="J199" s="391" t="s">
        <v>2230</v>
      </c>
      <c r="K199" s="391" t="s">
        <v>12</v>
      </c>
      <c r="L199" s="391" t="s">
        <v>1852</v>
      </c>
      <c r="M199" s="391" t="s">
        <v>2231</v>
      </c>
      <c r="N199" s="391" t="s">
        <v>2232</v>
      </c>
      <c r="O199" s="391" t="s">
        <v>2233</v>
      </c>
      <c r="P199" s="391" t="s">
        <v>1000</v>
      </c>
      <c r="Q199" s="391" t="s">
        <v>1856</v>
      </c>
      <c r="R199" s="391" t="s">
        <v>2234</v>
      </c>
      <c r="S199" s="392" t="str">
        <f>Adresses_cegeps[[#This Row],[ADRS_GEO_L1_GDUNO]]&amp;", "&amp;Adresses_cegeps[[#This Row],[NOM_MUNCP]]&amp;", "&amp;"Qc, "&amp;Adresses_cegeps[[#This Row],[CD_POSTL_GDUNO]]</f>
        <v>821, avenue Sainte-Croix, Montréal, Qc, H4L3X9</v>
      </c>
    </row>
    <row r="200" spans="2:19" x14ac:dyDescent="0.25">
      <c r="B200" s="390">
        <v>935000</v>
      </c>
      <c r="C200" s="391" t="s">
        <v>575</v>
      </c>
      <c r="D200" s="391" t="s">
        <v>575</v>
      </c>
      <c r="E200" s="391" t="s">
        <v>2235</v>
      </c>
      <c r="F200" s="391"/>
      <c r="G200" s="391">
        <v>66117</v>
      </c>
      <c r="H200" s="391" t="s">
        <v>1054</v>
      </c>
      <c r="I200" s="391" t="s">
        <v>993</v>
      </c>
      <c r="J200" s="391" t="s">
        <v>2236</v>
      </c>
      <c r="K200" s="391" t="s">
        <v>12</v>
      </c>
      <c r="L200" s="391" t="s">
        <v>1852</v>
      </c>
      <c r="M200" s="391" t="s">
        <v>2237</v>
      </c>
      <c r="N200" s="391" t="s">
        <v>2238</v>
      </c>
      <c r="O200" s="391" t="s">
        <v>2239</v>
      </c>
      <c r="P200" s="391" t="s">
        <v>1000</v>
      </c>
      <c r="Q200" s="391" t="s">
        <v>1856</v>
      </c>
      <c r="R200" s="391" t="s">
        <v>2240</v>
      </c>
      <c r="S200" s="392" t="str">
        <f>Adresses_cegeps[[#This Row],[ADRS_GEO_L1_GDUNO]]&amp;", "&amp;Adresses_cegeps[[#This Row],[NOM_MUNCP]]&amp;", "&amp;"Qc, "&amp;Adresses_cegeps[[#This Row],[CD_POSTL_GDUNO]]</f>
        <v>21275, rue Lakeshore, Sainte-Anne-de-Bellevue, Qc, H9X3L9</v>
      </c>
    </row>
    <row r="201" spans="2:19" x14ac:dyDescent="0.25">
      <c r="B201" s="390">
        <v>936000</v>
      </c>
      <c r="C201" s="391" t="s">
        <v>2241</v>
      </c>
      <c r="D201" s="391" t="s">
        <v>2241</v>
      </c>
      <c r="E201" s="391" t="s">
        <v>2242</v>
      </c>
      <c r="F201" s="391"/>
      <c r="G201" s="391">
        <v>43027</v>
      </c>
      <c r="H201" s="391" t="s">
        <v>57</v>
      </c>
      <c r="I201" s="391" t="s">
        <v>993</v>
      </c>
      <c r="J201" s="391" t="s">
        <v>2243</v>
      </c>
      <c r="K201" s="391" t="s">
        <v>2244</v>
      </c>
      <c r="L201" s="391" t="s">
        <v>1852</v>
      </c>
      <c r="M201" s="391" t="s">
        <v>2245</v>
      </c>
      <c r="N201" s="391" t="s">
        <v>2246</v>
      </c>
      <c r="O201" s="391" t="s">
        <v>2247</v>
      </c>
      <c r="P201" s="391" t="s">
        <v>1000</v>
      </c>
      <c r="Q201" s="391" t="s">
        <v>1856</v>
      </c>
      <c r="R201" s="391" t="s">
        <v>2248</v>
      </c>
      <c r="S201" s="392" t="str">
        <f>Adresses_cegeps[[#This Row],[ADRS_GEO_L1_GDUNO]]&amp;", "&amp;Adresses_cegeps[[#This Row],[NOM_MUNCP]]&amp;", "&amp;"Qc, "&amp;Adresses_cegeps[[#This Row],[CD_POSTL_GDUNO]]</f>
        <v>1301, boul. Portland, Sherbrooke, Qc, J1J1S2</v>
      </c>
    </row>
    <row r="202" spans="2:19" x14ac:dyDescent="0.25">
      <c r="B202" s="390">
        <v>936001</v>
      </c>
      <c r="C202" s="391" t="s">
        <v>2249</v>
      </c>
      <c r="D202" s="391" t="s">
        <v>2250</v>
      </c>
      <c r="E202" s="391" t="s">
        <v>2251</v>
      </c>
      <c r="F202" s="391"/>
      <c r="G202" s="391">
        <v>43027</v>
      </c>
      <c r="H202" s="391" t="s">
        <v>57</v>
      </c>
      <c r="I202" s="391" t="s">
        <v>993</v>
      </c>
      <c r="J202" s="391" t="s">
        <v>2252</v>
      </c>
      <c r="K202" s="391" t="s">
        <v>2253</v>
      </c>
      <c r="L202" s="391" t="s">
        <v>1852</v>
      </c>
      <c r="M202" s="391" t="s">
        <v>2254</v>
      </c>
      <c r="N202" s="391" t="s">
        <v>2255</v>
      </c>
      <c r="O202" s="391" t="s">
        <v>2256</v>
      </c>
      <c r="P202" s="391" t="s">
        <v>1000</v>
      </c>
      <c r="Q202" s="391" t="s">
        <v>1856</v>
      </c>
      <c r="R202" s="391" t="s">
        <v>2257</v>
      </c>
      <c r="S202" s="392" t="str">
        <f>Adresses_cegeps[[#This Row],[ADRS_GEO_L1_GDUNO]]&amp;", "&amp;Adresses_cegeps[[#This Row],[NOM_MUNCP]]&amp;", "&amp;"Qc, "&amp;Adresses_cegeps[[#This Row],[CD_POSTL_GDUNO]]</f>
        <v>2580, rue Collège, Sherbrooke, Qc, J1M2K3</v>
      </c>
    </row>
    <row r="203" spans="2:19" x14ac:dyDescent="0.25">
      <c r="B203" s="390">
        <v>936002</v>
      </c>
      <c r="C203" s="391" t="s">
        <v>2258</v>
      </c>
      <c r="D203" s="391" t="s">
        <v>2259</v>
      </c>
      <c r="E203" s="391" t="s">
        <v>2260</v>
      </c>
      <c r="F203" s="391"/>
      <c r="G203" s="391">
        <v>23027</v>
      </c>
      <c r="H203" s="391" t="s">
        <v>14</v>
      </c>
      <c r="I203" s="391" t="s">
        <v>993</v>
      </c>
      <c r="J203" s="391" t="s">
        <v>2261</v>
      </c>
      <c r="K203" s="391" t="s">
        <v>2253</v>
      </c>
      <c r="L203" s="391" t="s">
        <v>1852</v>
      </c>
      <c r="M203" s="391" t="s">
        <v>2262</v>
      </c>
      <c r="N203" s="391" t="s">
        <v>2263</v>
      </c>
      <c r="O203" s="391" t="s">
        <v>2264</v>
      </c>
      <c r="P203" s="391" t="s">
        <v>1000</v>
      </c>
      <c r="Q203" s="391" t="s">
        <v>1856</v>
      </c>
      <c r="R203" s="391" t="s">
        <v>2265</v>
      </c>
      <c r="S203" s="392" t="str">
        <f>Adresses_cegeps[[#This Row],[ADRS_GEO_L1_GDUNO]]&amp;", "&amp;Adresses_cegeps[[#This Row],[NOM_MUNCP]]&amp;", "&amp;"Qc, "&amp;Adresses_cegeps[[#This Row],[CD_POSTL_GDUNO]]</f>
        <v>790, avenue Nérée-Tremblay, Québec, Qc, G1V4K2</v>
      </c>
    </row>
    <row r="204" spans="2:19" x14ac:dyDescent="0.25">
      <c r="B204" s="390">
        <v>936003</v>
      </c>
      <c r="C204" s="391" t="s">
        <v>2266</v>
      </c>
      <c r="D204" s="391" t="s">
        <v>2267</v>
      </c>
      <c r="E204" s="391" t="s">
        <v>2268</v>
      </c>
      <c r="F204" s="391"/>
      <c r="G204" s="391">
        <v>58012</v>
      </c>
      <c r="H204" s="391" t="s">
        <v>2269</v>
      </c>
      <c r="I204" s="391" t="s">
        <v>993</v>
      </c>
      <c r="J204" s="391" t="s">
        <v>2270</v>
      </c>
      <c r="K204" s="391" t="s">
        <v>2253</v>
      </c>
      <c r="L204" s="391" t="s">
        <v>1852</v>
      </c>
      <c r="M204" s="391" t="s">
        <v>2271</v>
      </c>
      <c r="N204" s="391" t="s">
        <v>2272</v>
      </c>
      <c r="O204" s="391" t="s">
        <v>2273</v>
      </c>
      <c r="P204" s="391" t="s">
        <v>1000</v>
      </c>
      <c r="Q204" s="391" t="s">
        <v>1856</v>
      </c>
      <c r="R204" s="391" t="s">
        <v>2274</v>
      </c>
      <c r="S204" s="392" t="str">
        <f>Adresses_cegeps[[#This Row],[ADRS_GEO_L1_GDUNO]]&amp;", "&amp;Adresses_cegeps[[#This Row],[NOM_MUNCP]]&amp;", "&amp;"Qc, "&amp;Adresses_cegeps[[#This Row],[CD_POSTL_GDUNO]]</f>
        <v>900, Riverside Drive, Saint-Lambert, Qc, J4P3P2</v>
      </c>
    </row>
    <row r="205" spans="2:19" x14ac:dyDescent="0.25">
      <c r="B205" s="390">
        <v>937000</v>
      </c>
      <c r="C205" s="391" t="s">
        <v>2275</v>
      </c>
      <c r="D205" s="391" t="s">
        <v>2275</v>
      </c>
      <c r="E205" s="391" t="s">
        <v>2276</v>
      </c>
      <c r="F205" s="391"/>
      <c r="G205" s="391">
        <v>29073</v>
      </c>
      <c r="H205" s="391" t="s">
        <v>2277</v>
      </c>
      <c r="I205" s="391" t="s">
        <v>993</v>
      </c>
      <c r="J205" s="391" t="s">
        <v>2278</v>
      </c>
      <c r="K205" s="391" t="s">
        <v>12</v>
      </c>
      <c r="L205" s="391" t="s">
        <v>1852</v>
      </c>
      <c r="M205" s="391" t="s">
        <v>2279</v>
      </c>
      <c r="N205" s="391" t="s">
        <v>2280</v>
      </c>
      <c r="O205" s="391" t="s">
        <v>2281</v>
      </c>
      <c r="P205" s="391" t="s">
        <v>1000</v>
      </c>
      <c r="Q205" s="391" t="s">
        <v>1856</v>
      </c>
      <c r="R205" s="391" t="s">
        <v>2282</v>
      </c>
      <c r="S205" s="392" t="str">
        <f>Adresses_cegeps[[#This Row],[ADRS_GEO_L1_GDUNO]]&amp;", "&amp;Adresses_cegeps[[#This Row],[NOM_MUNCP]]&amp;", "&amp;"Qc, "&amp;Adresses_cegeps[[#This Row],[CD_POSTL_GDUNO]]</f>
        <v>1055, 116e Rue Est, Saint-Georges, Qc, G5Y3G1</v>
      </c>
    </row>
    <row r="206" spans="2:19" x14ac:dyDescent="0.25">
      <c r="B206" s="390">
        <v>937001</v>
      </c>
      <c r="C206" s="391" t="s">
        <v>2283</v>
      </c>
      <c r="D206" s="391" t="s">
        <v>2284</v>
      </c>
      <c r="E206" s="391" t="s">
        <v>2285</v>
      </c>
      <c r="F206" s="391"/>
      <c r="G206" s="391">
        <v>30030</v>
      </c>
      <c r="H206" s="391" t="s">
        <v>2286</v>
      </c>
      <c r="I206" s="391" t="s">
        <v>993</v>
      </c>
      <c r="J206" s="391" t="s">
        <v>2287</v>
      </c>
      <c r="K206" s="391" t="s">
        <v>1860</v>
      </c>
      <c r="L206" s="391" t="s">
        <v>1852</v>
      </c>
      <c r="M206" s="391" t="s">
        <v>2288</v>
      </c>
      <c r="N206" s="391" t="s">
        <v>2289</v>
      </c>
      <c r="O206" s="391" t="s">
        <v>2290</v>
      </c>
      <c r="P206" s="391" t="s">
        <v>1000</v>
      </c>
      <c r="Q206" s="391" t="s">
        <v>1856</v>
      </c>
      <c r="R206" s="391" t="s">
        <v>2291</v>
      </c>
      <c r="S206" s="392" t="str">
        <f>Adresses_cegeps[[#This Row],[ADRS_GEO_L1_GDUNO]]&amp;", "&amp;Adresses_cegeps[[#This Row],[NOM_MUNCP]]&amp;", "&amp;"Qc, "&amp;Adresses_cegeps[[#This Row],[CD_POSTL_GDUNO]]</f>
        <v>3800, rue Cousineau, Lac-Mégantic, Qc, G6B2A3</v>
      </c>
    </row>
    <row r="207" spans="2:19" x14ac:dyDescent="0.25">
      <c r="B207" s="390">
        <v>937002</v>
      </c>
      <c r="C207" s="391" t="s">
        <v>2292</v>
      </c>
      <c r="D207" s="391" t="s">
        <v>2293</v>
      </c>
      <c r="E207" s="391" t="s">
        <v>2294</v>
      </c>
      <c r="F207" s="391"/>
      <c r="G207" s="391">
        <v>26030</v>
      </c>
      <c r="H207" s="391" t="s">
        <v>2295</v>
      </c>
      <c r="I207" s="391" t="s">
        <v>993</v>
      </c>
      <c r="J207" s="391" t="s">
        <v>2296</v>
      </c>
      <c r="K207" s="391" t="s">
        <v>1860</v>
      </c>
      <c r="L207" s="391" t="s">
        <v>1852</v>
      </c>
      <c r="M207" s="391" t="s">
        <v>2297</v>
      </c>
      <c r="N207" s="391" t="s">
        <v>2298</v>
      </c>
      <c r="O207" s="391" t="s">
        <v>2299</v>
      </c>
      <c r="P207" s="391" t="s">
        <v>1000</v>
      </c>
      <c r="Q207" s="391" t="s">
        <v>1856</v>
      </c>
      <c r="R207" s="391" t="s">
        <v>2300</v>
      </c>
      <c r="S207" s="392" t="str">
        <f>Adresses_cegeps[[#This Row],[ADRS_GEO_L1_GDUNO]]&amp;", "&amp;Adresses_cegeps[[#This Row],[NOM_MUNCP]]&amp;", "&amp;"Qc, "&amp;Adresses_cegeps[[#This Row],[CD_POSTL_GDUNO]]</f>
        <v>420, avenue de la Cité, Sainte-Marie, Qc, G6E3V1</v>
      </c>
    </row>
    <row r="208" spans="2:19" x14ac:dyDescent="0.25">
      <c r="B208" s="390">
        <v>904090</v>
      </c>
      <c r="C208" s="391" t="s">
        <v>2301</v>
      </c>
      <c r="D208" s="391" t="s">
        <v>2301</v>
      </c>
      <c r="E208" s="391" t="s">
        <v>2302</v>
      </c>
      <c r="F208" s="391"/>
      <c r="G208" s="391">
        <v>43027</v>
      </c>
      <c r="H208" s="391" t="s">
        <v>57</v>
      </c>
      <c r="I208" s="391" t="s">
        <v>993</v>
      </c>
      <c r="J208" s="391" t="s">
        <v>2303</v>
      </c>
      <c r="K208" s="391" t="s">
        <v>1197</v>
      </c>
      <c r="L208" s="391" t="s">
        <v>1852</v>
      </c>
      <c r="M208" s="391" t="s">
        <v>2304</v>
      </c>
      <c r="N208" s="391" t="s">
        <v>2305</v>
      </c>
      <c r="O208" s="391" t="s">
        <v>2306</v>
      </c>
      <c r="P208" s="391" t="s">
        <v>1000</v>
      </c>
      <c r="Q208" s="391" t="s">
        <v>1856</v>
      </c>
      <c r="R208" s="391" t="s">
        <v>2307</v>
      </c>
      <c r="S208" s="392" t="str">
        <f>Adresses_cegeps[[#This Row],[ADRS_GEO_L1_GDUNO]]&amp;", "&amp;Adresses_cegeps[[#This Row],[NOM_MUNCP]]&amp;", "&amp;"Qc, "&amp;Adresses_cegeps[[#This Row],[CD_POSTL_GDUNO]]</f>
        <v>720, rue Longpré, Sherbrooke, Qc, J1G4L3</v>
      </c>
    </row>
    <row r="209" spans="2:19" x14ac:dyDescent="0.25">
      <c r="B209" s="390">
        <v>905000</v>
      </c>
      <c r="C209" s="391" t="s">
        <v>2308</v>
      </c>
      <c r="D209" s="391" t="s">
        <v>2308</v>
      </c>
      <c r="E209" s="391" t="s">
        <v>2309</v>
      </c>
      <c r="F209" s="391" t="s">
        <v>2310</v>
      </c>
      <c r="G209" s="391">
        <v>37067</v>
      </c>
      <c r="H209" s="391" t="s">
        <v>273</v>
      </c>
      <c r="I209" s="391" t="s">
        <v>993</v>
      </c>
      <c r="J209" s="391" t="s">
        <v>2311</v>
      </c>
      <c r="K209" s="391" t="s">
        <v>12</v>
      </c>
      <c r="L209" s="391" t="s">
        <v>1852</v>
      </c>
      <c r="M209" s="391" t="s">
        <v>2312</v>
      </c>
      <c r="N209" s="391" t="s">
        <v>2313</v>
      </c>
      <c r="O209" s="391" t="s">
        <v>2314</v>
      </c>
      <c r="P209" s="391" t="s">
        <v>1000</v>
      </c>
      <c r="Q209" s="391" t="s">
        <v>1856</v>
      </c>
      <c r="R209" s="391" t="s">
        <v>2315</v>
      </c>
      <c r="S209" s="392" t="str">
        <f>Adresses_cegeps[[#This Row],[ADRS_GEO_L1_GDUNO]]&amp;", "&amp;Adresses_cegeps[[#This Row],[NOM_MUNCP]]&amp;", "&amp;"Qc, "&amp;Adresses_cegeps[[#This Row],[CD_POSTL_GDUNO]]</f>
        <v>3500, rue De Courval, Trois-Rivières, Qc, G9A5E6</v>
      </c>
    </row>
    <row r="210" spans="2:19" x14ac:dyDescent="0.25">
      <c r="B210" s="390">
        <v>905090</v>
      </c>
      <c r="C210" s="391" t="s">
        <v>2316</v>
      </c>
      <c r="D210" s="391" t="s">
        <v>2317</v>
      </c>
      <c r="E210" s="391" t="s">
        <v>2318</v>
      </c>
      <c r="F210" s="391" t="s">
        <v>2319</v>
      </c>
      <c r="G210" s="391">
        <v>37067</v>
      </c>
      <c r="H210" s="391" t="s">
        <v>273</v>
      </c>
      <c r="I210" s="391" t="s">
        <v>993</v>
      </c>
      <c r="J210" s="391" t="s">
        <v>2320</v>
      </c>
      <c r="K210" s="391" t="s">
        <v>1197</v>
      </c>
      <c r="L210" s="391" t="s">
        <v>1852</v>
      </c>
      <c r="M210" s="391" t="s">
        <v>2321</v>
      </c>
      <c r="N210" s="391" t="s">
        <v>2322</v>
      </c>
      <c r="O210" s="391" t="s">
        <v>2323</v>
      </c>
      <c r="P210" s="391" t="s">
        <v>1000</v>
      </c>
      <c r="Q210" s="391" t="s">
        <v>1856</v>
      </c>
      <c r="R210" s="391" t="s">
        <v>2324</v>
      </c>
      <c r="S210" s="392" t="str">
        <f>Adresses_cegeps[[#This Row],[ADRS_GEO_L1_GDUNO]]&amp;", "&amp;Adresses_cegeps[[#This Row],[NOM_MUNCP]]&amp;", "&amp;"Qc, "&amp;Adresses_cegeps[[#This Row],[CD_POSTL_GDUNO]]</f>
        <v>3351, boulevard des Forges, Trois-Rivières, Qc, G9A5H7</v>
      </c>
    </row>
    <row r="211" spans="2:19" x14ac:dyDescent="0.25">
      <c r="B211" s="390">
        <v>905091</v>
      </c>
      <c r="C211" s="391" t="s">
        <v>2325</v>
      </c>
      <c r="D211" s="391" t="s">
        <v>2325</v>
      </c>
      <c r="E211" s="391" t="s">
        <v>2326</v>
      </c>
      <c r="F211" s="391" t="s">
        <v>2327</v>
      </c>
      <c r="G211" s="391">
        <v>37067</v>
      </c>
      <c r="H211" s="391" t="s">
        <v>273</v>
      </c>
      <c r="I211" s="391" t="s">
        <v>993</v>
      </c>
      <c r="J211" s="391" t="s">
        <v>2328</v>
      </c>
      <c r="K211" s="391" t="s">
        <v>1197</v>
      </c>
      <c r="L211" s="391" t="s">
        <v>1852</v>
      </c>
      <c r="M211" s="391" t="s">
        <v>2329</v>
      </c>
      <c r="N211" s="391" t="s">
        <v>2330</v>
      </c>
      <c r="O211" s="391" t="s">
        <v>2331</v>
      </c>
      <c r="P211" s="391" t="s">
        <v>1000</v>
      </c>
      <c r="Q211" s="391" t="s">
        <v>1856</v>
      </c>
      <c r="R211" s="391" t="s">
        <v>2332</v>
      </c>
      <c r="S211" s="392" t="str">
        <f>Adresses_cegeps[[#This Row],[ADRS_GEO_L1_GDUNO]]&amp;", "&amp;Adresses_cegeps[[#This Row],[NOM_MUNCP]]&amp;", "&amp;"Qc, "&amp;Adresses_cegeps[[#This Row],[CD_POSTL_GDUNO]]</f>
        <v>3095, rue Westinghouse, Trois-Rivières, Qc, G9A5E1</v>
      </c>
    </row>
    <row r="212" spans="2:19" x14ac:dyDescent="0.25">
      <c r="B212" s="390">
        <v>905092</v>
      </c>
      <c r="C212" s="391" t="s">
        <v>2333</v>
      </c>
      <c r="D212" s="391" t="s">
        <v>2334</v>
      </c>
      <c r="E212" s="391" t="s">
        <v>2335</v>
      </c>
      <c r="F212" s="391"/>
      <c r="G212" s="391">
        <v>37067</v>
      </c>
      <c r="H212" s="391" t="s">
        <v>273</v>
      </c>
      <c r="I212" s="391" t="s">
        <v>993</v>
      </c>
      <c r="J212" s="391" t="s">
        <v>2336</v>
      </c>
      <c r="K212" s="391" t="s">
        <v>1197</v>
      </c>
      <c r="L212" s="391" t="s">
        <v>1852</v>
      </c>
      <c r="M212" s="391" t="s">
        <v>2337</v>
      </c>
      <c r="N212" s="391" t="s">
        <v>2338</v>
      </c>
      <c r="O212" s="391" t="s">
        <v>2339</v>
      </c>
      <c r="P212" s="391" t="s">
        <v>1000</v>
      </c>
      <c r="Q212" s="391" t="s">
        <v>1856</v>
      </c>
      <c r="R212" s="391" t="s">
        <v>2340</v>
      </c>
      <c r="S212" s="392" t="str">
        <f>Adresses_cegeps[[#This Row],[ADRS_GEO_L1_GDUNO]]&amp;", "&amp;Adresses_cegeps[[#This Row],[NOM_MUNCP]]&amp;", "&amp;"Qc, "&amp;Adresses_cegeps[[#This Row],[CD_POSTL_GDUNO]]</f>
        <v>1300, Place du Technoparc, 2e étage, Trois-Rivières, Qc, G9A0A9</v>
      </c>
    </row>
    <row r="213" spans="2:19" x14ac:dyDescent="0.25">
      <c r="B213" s="390">
        <v>906000</v>
      </c>
      <c r="C213" s="391" t="s">
        <v>2341</v>
      </c>
      <c r="D213" s="391" t="s">
        <v>2341</v>
      </c>
      <c r="E213" s="391" t="s">
        <v>2342</v>
      </c>
      <c r="F213" s="391"/>
      <c r="G213" s="391">
        <v>36033</v>
      </c>
      <c r="H213" s="391" t="s">
        <v>180</v>
      </c>
      <c r="I213" s="391" t="s">
        <v>993</v>
      </c>
      <c r="J213" s="391" t="s">
        <v>2343</v>
      </c>
      <c r="K213" s="391" t="s">
        <v>12</v>
      </c>
      <c r="L213" s="391" t="s">
        <v>1852</v>
      </c>
      <c r="M213" s="391" t="s">
        <v>2344</v>
      </c>
      <c r="N213" s="391" t="s">
        <v>2345</v>
      </c>
      <c r="O213" s="391" t="s">
        <v>2346</v>
      </c>
      <c r="P213" s="391" t="s">
        <v>1000</v>
      </c>
      <c r="Q213" s="391" t="s">
        <v>1856</v>
      </c>
      <c r="R213" s="391" t="s">
        <v>2347</v>
      </c>
      <c r="S213" s="392" t="str">
        <f>Adresses_cegeps[[#This Row],[ADRS_GEO_L1_GDUNO]]&amp;", "&amp;Adresses_cegeps[[#This Row],[NOM_MUNCP]]&amp;", "&amp;"Qc, "&amp;Adresses_cegeps[[#This Row],[CD_POSTL_GDUNO]]</f>
        <v>2263, avenue du Collège, Shawinigan, Qc, G9N6V8</v>
      </c>
    </row>
    <row r="214" spans="2:19" x14ac:dyDescent="0.25">
      <c r="B214" s="390">
        <v>906001</v>
      </c>
      <c r="C214" s="391" t="s">
        <v>2348</v>
      </c>
      <c r="D214" s="391" t="s">
        <v>2349</v>
      </c>
      <c r="E214" s="391" t="s">
        <v>2350</v>
      </c>
      <c r="F214" s="391"/>
      <c r="G214" s="391">
        <v>90012</v>
      </c>
      <c r="H214" s="391" t="s">
        <v>2351</v>
      </c>
      <c r="I214" s="391" t="s">
        <v>993</v>
      </c>
      <c r="J214" s="391" t="s">
        <v>2352</v>
      </c>
      <c r="K214" s="391" t="s">
        <v>1860</v>
      </c>
      <c r="L214" s="391" t="s">
        <v>1852</v>
      </c>
      <c r="M214" s="391" t="s">
        <v>2353</v>
      </c>
      <c r="N214" s="391" t="s">
        <v>2354</v>
      </c>
      <c r="O214" s="391" t="s">
        <v>2355</v>
      </c>
      <c r="P214" s="391" t="s">
        <v>1000</v>
      </c>
      <c r="Q214" s="391" t="s">
        <v>1856</v>
      </c>
      <c r="R214" s="391" t="s">
        <v>2356</v>
      </c>
      <c r="S214" s="392" t="str">
        <f>Adresses_cegeps[[#This Row],[ADRS_GEO_L1_GDUNO]]&amp;", "&amp;Adresses_cegeps[[#This Row],[NOM_MUNCP]]&amp;", "&amp;"Qc, "&amp;Adresses_cegeps[[#This Row],[CD_POSTL_GDUNO]]</f>
        <v>796, rue Réal, La Tuque, Qc, G9X2S7</v>
      </c>
    </row>
    <row r="215" spans="2:19" x14ac:dyDescent="0.25">
      <c r="B215" s="390">
        <v>906090</v>
      </c>
      <c r="C215" s="391" t="s">
        <v>2357</v>
      </c>
      <c r="D215" s="391" t="s">
        <v>2358</v>
      </c>
      <c r="E215" s="391" t="s">
        <v>2359</v>
      </c>
      <c r="F215" s="391"/>
      <c r="G215" s="391">
        <v>36033</v>
      </c>
      <c r="H215" s="391" t="s">
        <v>180</v>
      </c>
      <c r="I215" s="391" t="s">
        <v>993</v>
      </c>
      <c r="J215" s="391" t="s">
        <v>2360</v>
      </c>
      <c r="K215" s="391" t="s">
        <v>1197</v>
      </c>
      <c r="L215" s="391" t="s">
        <v>1852</v>
      </c>
      <c r="M215" s="391" t="s">
        <v>2361</v>
      </c>
      <c r="N215" s="391" t="s">
        <v>2362</v>
      </c>
      <c r="O215" s="391" t="s">
        <v>2363</v>
      </c>
      <c r="P215" s="391" t="s">
        <v>1000</v>
      </c>
      <c r="Q215" s="391" t="s">
        <v>1856</v>
      </c>
      <c r="R215" s="391" t="s">
        <v>2364</v>
      </c>
      <c r="S215" s="392" t="str">
        <f>Adresses_cegeps[[#This Row],[ADRS_GEO_L1_GDUNO]]&amp;", "&amp;Adresses_cegeps[[#This Row],[NOM_MUNCP]]&amp;", "&amp;"Qc, "&amp;Adresses_cegeps[[#This Row],[CD_POSTL_GDUNO]]</f>
        <v>5230, boulevard Royal, Shawinigan, Qc, G9N4R6</v>
      </c>
    </row>
    <row r="216" spans="2:19" x14ac:dyDescent="0.25">
      <c r="B216" s="390">
        <v>907001</v>
      </c>
      <c r="C216" s="391" t="s">
        <v>2365</v>
      </c>
      <c r="D216" s="391" t="s">
        <v>2365</v>
      </c>
      <c r="E216" s="391" t="s">
        <v>2366</v>
      </c>
      <c r="F216" s="391"/>
      <c r="G216" s="391">
        <v>49058</v>
      </c>
      <c r="H216" s="391" t="s">
        <v>418</v>
      </c>
      <c r="I216" s="391" t="s">
        <v>993</v>
      </c>
      <c r="J216" s="391" t="s">
        <v>2367</v>
      </c>
      <c r="K216" s="391" t="s">
        <v>12</v>
      </c>
      <c r="L216" s="391" t="s">
        <v>1852</v>
      </c>
      <c r="M216" s="391" t="s">
        <v>2368</v>
      </c>
      <c r="N216" s="391" t="s">
        <v>2369</v>
      </c>
      <c r="O216" s="391" t="s">
        <v>2370</v>
      </c>
      <c r="P216" s="391" t="s">
        <v>1000</v>
      </c>
      <c r="Q216" s="391" t="s">
        <v>1856</v>
      </c>
      <c r="R216" s="391" t="s">
        <v>2371</v>
      </c>
      <c r="S216" s="392" t="str">
        <f>Adresses_cegeps[[#This Row],[ADRS_GEO_L1_GDUNO]]&amp;", "&amp;Adresses_cegeps[[#This Row],[NOM_MUNCP]]&amp;", "&amp;"Qc, "&amp;Adresses_cegeps[[#This Row],[CD_POSTL_GDUNO]]</f>
        <v>960, rue Saint-Georges, Drummondville, Qc, J2C6A2</v>
      </c>
    </row>
    <row r="217" spans="2:19" x14ac:dyDescent="0.25">
      <c r="B217" s="390">
        <v>907002</v>
      </c>
      <c r="C217" s="391" t="s">
        <v>2372</v>
      </c>
      <c r="D217" s="391" t="s">
        <v>2372</v>
      </c>
      <c r="E217" s="391" t="s">
        <v>2373</v>
      </c>
      <c r="F217" s="391"/>
      <c r="G217" s="391">
        <v>53052</v>
      </c>
      <c r="H217" s="391" t="s">
        <v>462</v>
      </c>
      <c r="I217" s="391" t="s">
        <v>993</v>
      </c>
      <c r="J217" s="391" t="s">
        <v>2374</v>
      </c>
      <c r="K217" s="391" t="s">
        <v>12</v>
      </c>
      <c r="L217" s="391" t="s">
        <v>1852</v>
      </c>
      <c r="M217" s="391" t="s">
        <v>2375</v>
      </c>
      <c r="N217" s="391" t="s">
        <v>2376</v>
      </c>
      <c r="O217" s="391" t="s">
        <v>2377</v>
      </c>
      <c r="P217" s="391" t="s">
        <v>1000</v>
      </c>
      <c r="Q217" s="391" t="s">
        <v>1856</v>
      </c>
      <c r="R217" s="391" t="s">
        <v>2378</v>
      </c>
      <c r="S217" s="392" t="str">
        <f>Adresses_cegeps[[#This Row],[ADRS_GEO_L1_GDUNO]]&amp;", "&amp;Adresses_cegeps[[#This Row],[NOM_MUNCP]]&amp;", "&amp;"Qc, "&amp;Adresses_cegeps[[#This Row],[CD_POSTL_GDUNO]]</f>
        <v>3000, boulevard de Tracy, Sorel-Tracy, Qc, J3R5B9</v>
      </c>
    </row>
    <row r="218" spans="2:19" x14ac:dyDescent="0.25">
      <c r="B218" s="390">
        <v>924000</v>
      </c>
      <c r="C218" s="391" t="s">
        <v>2379</v>
      </c>
      <c r="D218" s="391" t="s">
        <v>2379</v>
      </c>
      <c r="E218" s="391" t="s">
        <v>2380</v>
      </c>
      <c r="F218" s="391"/>
      <c r="G218" s="391">
        <v>31084</v>
      </c>
      <c r="H218" s="391" t="s">
        <v>216</v>
      </c>
      <c r="I218" s="391" t="s">
        <v>993</v>
      </c>
      <c r="J218" s="391" t="s">
        <v>2381</v>
      </c>
      <c r="K218" s="391" t="s">
        <v>12</v>
      </c>
      <c r="L218" s="391" t="s">
        <v>1852</v>
      </c>
      <c r="M218" s="391" t="s">
        <v>2382</v>
      </c>
      <c r="N218" s="391" t="s">
        <v>2383</v>
      </c>
      <c r="O218" s="391" t="s">
        <v>2384</v>
      </c>
      <c r="P218" s="391" t="s">
        <v>1000</v>
      </c>
      <c r="Q218" s="391" t="s">
        <v>1856</v>
      </c>
      <c r="R218" s="391" t="s">
        <v>2385</v>
      </c>
      <c r="S218" s="392" t="str">
        <f>Adresses_cegeps[[#This Row],[ADRS_GEO_L1_GDUNO]]&amp;", "&amp;Adresses_cegeps[[#This Row],[NOM_MUNCP]]&amp;", "&amp;"Qc, "&amp;Adresses_cegeps[[#This Row],[CD_POSTL_GDUNO]]</f>
        <v>671, boulevard Frontenac Ouest, Thetford Mines, Qc, G6G1N1</v>
      </c>
    </row>
    <row r="219" spans="2:19" x14ac:dyDescent="0.25">
      <c r="B219" s="390">
        <v>924003</v>
      </c>
      <c r="C219" s="391" t="s">
        <v>2386</v>
      </c>
      <c r="D219" s="391" t="s">
        <v>2386</v>
      </c>
      <c r="E219" s="391" t="s">
        <v>2387</v>
      </c>
      <c r="F219" s="391"/>
      <c r="G219" s="391">
        <v>33045</v>
      </c>
      <c r="H219" s="391" t="s">
        <v>2388</v>
      </c>
      <c r="I219" s="391" t="s">
        <v>1884</v>
      </c>
      <c r="J219" s="391" t="s">
        <v>2389</v>
      </c>
      <c r="K219" s="391" t="s">
        <v>1860</v>
      </c>
      <c r="L219" s="391" t="s">
        <v>1852</v>
      </c>
      <c r="M219" s="391" t="s">
        <v>2382</v>
      </c>
      <c r="N219" s="391" t="s">
        <v>2390</v>
      </c>
      <c r="O219" s="391" t="s">
        <v>2391</v>
      </c>
      <c r="P219" s="391" t="s">
        <v>1000</v>
      </c>
      <c r="Q219" s="391" t="s">
        <v>1856</v>
      </c>
      <c r="R219" s="391" t="s">
        <v>2392</v>
      </c>
      <c r="S219" s="392" t="str">
        <f>Adresses_cegeps[[#This Row],[ADRS_GEO_L1_GDUNO]]&amp;", "&amp;Adresses_cegeps[[#This Row],[NOM_MUNCP]]&amp;", "&amp;"Qc, "&amp;Adresses_cegeps[[#This Row],[CD_POSTL_GDUNO]]</f>
        <v>1080, avenue Bergeron, Saint-Agapit, Qc, G0S1Z0</v>
      </c>
    </row>
    <row r="220" spans="2:19" x14ac:dyDescent="0.25">
      <c r="B220" s="390">
        <v>924090</v>
      </c>
      <c r="C220" s="391" t="s">
        <v>2393</v>
      </c>
      <c r="D220" s="391" t="s">
        <v>2394</v>
      </c>
      <c r="E220" s="391" t="s">
        <v>2380</v>
      </c>
      <c r="F220" s="391"/>
      <c r="G220" s="391">
        <v>31084</v>
      </c>
      <c r="H220" s="391" t="s">
        <v>216</v>
      </c>
      <c r="I220" s="391" t="s">
        <v>993</v>
      </c>
      <c r="J220" s="391" t="s">
        <v>2381</v>
      </c>
      <c r="K220" s="391" t="s">
        <v>1197</v>
      </c>
      <c r="L220" s="391" t="s">
        <v>1852</v>
      </c>
      <c r="M220" s="391" t="s">
        <v>2395</v>
      </c>
      <c r="N220" s="391" t="s">
        <v>2383</v>
      </c>
      <c r="O220" s="391" t="s">
        <v>2384</v>
      </c>
      <c r="P220" s="391" t="s">
        <v>1000</v>
      </c>
      <c r="Q220" s="391" t="s">
        <v>1856</v>
      </c>
      <c r="R220" s="391" t="s">
        <v>2396</v>
      </c>
      <c r="S220" s="392" t="str">
        <f>Adresses_cegeps[[#This Row],[ADRS_GEO_L1_GDUNO]]&amp;", "&amp;Adresses_cegeps[[#This Row],[NOM_MUNCP]]&amp;", "&amp;"Qc, "&amp;Adresses_cegeps[[#This Row],[CD_POSTL_GDUNO]]</f>
        <v>671, boulevard Frontenac Ouest, Thetford Mines, Qc, G6G1N1</v>
      </c>
    </row>
    <row r="221" spans="2:19" x14ac:dyDescent="0.25">
      <c r="B221" s="390">
        <v>924091</v>
      </c>
      <c r="C221" s="391" t="s">
        <v>2397</v>
      </c>
      <c r="D221" s="391" t="s">
        <v>2397</v>
      </c>
      <c r="E221" s="391" t="s">
        <v>2398</v>
      </c>
      <c r="F221" s="391"/>
      <c r="G221" s="391">
        <v>31084</v>
      </c>
      <c r="H221" s="391" t="s">
        <v>216</v>
      </c>
      <c r="I221" s="391" t="s">
        <v>993</v>
      </c>
      <c r="J221" s="391" t="s">
        <v>2399</v>
      </c>
      <c r="K221" s="391" t="s">
        <v>1197</v>
      </c>
      <c r="L221" s="391" t="s">
        <v>1852</v>
      </c>
      <c r="M221" s="391" t="s">
        <v>2400</v>
      </c>
      <c r="N221" s="391" t="s">
        <v>2401</v>
      </c>
      <c r="O221" s="391" t="s">
        <v>2402</v>
      </c>
      <c r="P221" s="391" t="s">
        <v>1000</v>
      </c>
      <c r="Q221" s="391" t="s">
        <v>1856</v>
      </c>
      <c r="R221" s="391" t="s">
        <v>2403</v>
      </c>
      <c r="S221" s="392" t="str">
        <f>Adresses_cegeps[[#This Row],[ADRS_GEO_L1_GDUNO]]&amp;", "&amp;Adresses_cegeps[[#This Row],[NOM_MUNCP]]&amp;", "&amp;"Qc, "&amp;Adresses_cegeps[[#This Row],[CD_POSTL_GDUNO]]</f>
        <v>835, rue Mooney Ouest, Thetford Mines, Qc, G6G0A5</v>
      </c>
    </row>
    <row r="222" spans="2:19" x14ac:dyDescent="0.25">
      <c r="B222" s="390">
        <v>925000</v>
      </c>
      <c r="C222" s="391" t="s">
        <v>2404</v>
      </c>
      <c r="D222" s="391" t="s">
        <v>2404</v>
      </c>
      <c r="E222" s="391" t="s">
        <v>2405</v>
      </c>
      <c r="F222" s="391"/>
      <c r="G222" s="391">
        <v>39062</v>
      </c>
      <c r="H222" s="391" t="s">
        <v>469</v>
      </c>
      <c r="I222" s="391" t="s">
        <v>993</v>
      </c>
      <c r="J222" s="391" t="s">
        <v>2406</v>
      </c>
      <c r="K222" s="391" t="s">
        <v>12</v>
      </c>
      <c r="L222" s="391" t="s">
        <v>1852</v>
      </c>
      <c r="M222" s="391" t="s">
        <v>2407</v>
      </c>
      <c r="N222" s="391" t="s">
        <v>2408</v>
      </c>
      <c r="O222" s="391" t="s">
        <v>2409</v>
      </c>
      <c r="P222" s="391" t="s">
        <v>1000</v>
      </c>
      <c r="Q222" s="391" t="s">
        <v>1856</v>
      </c>
      <c r="R222" s="391" t="s">
        <v>2410</v>
      </c>
      <c r="S222" s="392" t="str">
        <f>Adresses_cegeps[[#This Row],[ADRS_GEO_L1_GDUNO]]&amp;", "&amp;Adresses_cegeps[[#This Row],[NOM_MUNCP]]&amp;", "&amp;"Qc, "&amp;Adresses_cegeps[[#This Row],[CD_POSTL_GDUNO]]</f>
        <v>475, rue Notre-Dame Est, Victoriaville, Qc, G6P4B3</v>
      </c>
    </row>
    <row r="223" spans="2:19" x14ac:dyDescent="0.25">
      <c r="B223" s="390">
        <v>925001</v>
      </c>
      <c r="C223" s="391" t="s">
        <v>2411</v>
      </c>
      <c r="D223" s="391" t="s">
        <v>2412</v>
      </c>
      <c r="E223" s="391" t="s">
        <v>2413</v>
      </c>
      <c r="F223" s="391"/>
      <c r="G223" s="391">
        <v>39062</v>
      </c>
      <c r="H223" s="391" t="s">
        <v>469</v>
      </c>
      <c r="I223" s="391" t="s">
        <v>993</v>
      </c>
      <c r="J223" s="391" t="s">
        <v>2414</v>
      </c>
      <c r="K223" s="391" t="s">
        <v>1860</v>
      </c>
      <c r="L223" s="391" t="s">
        <v>1852</v>
      </c>
      <c r="M223" s="391" t="s">
        <v>2415</v>
      </c>
      <c r="N223" s="391" t="s">
        <v>2416</v>
      </c>
      <c r="O223" s="391" t="s">
        <v>2417</v>
      </c>
      <c r="P223" s="391" t="s">
        <v>1000</v>
      </c>
      <c r="Q223" s="391" t="s">
        <v>1856</v>
      </c>
      <c r="R223" s="391" t="s">
        <v>2418</v>
      </c>
      <c r="S223" s="392" t="str">
        <f>Adresses_cegeps[[#This Row],[ADRS_GEO_L1_GDUNO]]&amp;", "&amp;Adresses_cegeps[[#This Row],[NOM_MUNCP]]&amp;", "&amp;"Qc, "&amp;Adresses_cegeps[[#This Row],[CD_POSTL_GDUNO]]</f>
        <v>765, rue Notre-Dame Est, Victoriaville, Qc, G6P4B2</v>
      </c>
    </row>
    <row r="224" spans="2:19" x14ac:dyDescent="0.25">
      <c r="B224" s="390">
        <v>925002</v>
      </c>
      <c r="C224" s="391" t="s">
        <v>2419</v>
      </c>
      <c r="D224" s="391" t="s">
        <v>2420</v>
      </c>
      <c r="E224" s="391" t="s">
        <v>2421</v>
      </c>
      <c r="F224" s="391"/>
      <c r="G224" s="391">
        <v>66023</v>
      </c>
      <c r="H224" s="391" t="s">
        <v>6</v>
      </c>
      <c r="I224" s="391" t="s">
        <v>993</v>
      </c>
      <c r="J224" s="391" t="s">
        <v>2422</v>
      </c>
      <c r="K224" s="391" t="s">
        <v>1860</v>
      </c>
      <c r="L224" s="391" t="s">
        <v>1852</v>
      </c>
      <c r="M224" s="391" t="s">
        <v>2423</v>
      </c>
      <c r="N224" s="391" t="s">
        <v>2424</v>
      </c>
      <c r="O224" s="391" t="s">
        <v>2425</v>
      </c>
      <c r="P224" s="391" t="s">
        <v>1000</v>
      </c>
      <c r="Q224" s="391" t="s">
        <v>1856</v>
      </c>
      <c r="R224" s="391" t="s">
        <v>2426</v>
      </c>
      <c r="S224" s="392" t="str">
        <f>Adresses_cegeps[[#This Row],[ADRS_GEO_L1_GDUNO]]&amp;", "&amp;Adresses_cegeps[[#This Row],[NOM_MUNCP]]&amp;", "&amp;"Qc, "&amp;Adresses_cegeps[[#This Row],[CD_POSTL_GDUNO]]</f>
        <v>5445, rue De Lorimier, Montréal, Qc, H2H2S5</v>
      </c>
    </row>
    <row r="225" spans="2:19" x14ac:dyDescent="0.25">
      <c r="B225" s="390">
        <v>925090</v>
      </c>
      <c r="C225" s="391" t="s">
        <v>2427</v>
      </c>
      <c r="D225" s="391" t="s">
        <v>2427</v>
      </c>
      <c r="E225" s="391" t="s">
        <v>2413</v>
      </c>
      <c r="F225" s="391"/>
      <c r="G225" s="391">
        <v>39062</v>
      </c>
      <c r="H225" s="391" t="s">
        <v>469</v>
      </c>
      <c r="I225" s="391" t="s">
        <v>993</v>
      </c>
      <c r="J225" s="391" t="s">
        <v>2414</v>
      </c>
      <c r="K225" s="391" t="s">
        <v>1197</v>
      </c>
      <c r="L225" s="391" t="s">
        <v>1852</v>
      </c>
      <c r="M225" s="391" t="s">
        <v>2428</v>
      </c>
      <c r="N225" s="391" t="s">
        <v>2416</v>
      </c>
      <c r="O225" s="391" t="s">
        <v>2417</v>
      </c>
      <c r="P225" s="391" t="s">
        <v>1000</v>
      </c>
      <c r="Q225" s="391" t="s">
        <v>1856</v>
      </c>
      <c r="R225" s="391" t="s">
        <v>2429</v>
      </c>
      <c r="S225" s="392" t="str">
        <f>Adresses_cegeps[[#This Row],[ADRS_GEO_L1_GDUNO]]&amp;", "&amp;Adresses_cegeps[[#This Row],[NOM_MUNCP]]&amp;", "&amp;"Qc, "&amp;Adresses_cegeps[[#This Row],[CD_POSTL_GDUNO]]</f>
        <v>765, rue Notre-Dame Est, Victoriaville, Qc, G6P4B2</v>
      </c>
    </row>
    <row r="226" spans="2:19" x14ac:dyDescent="0.25">
      <c r="B226" s="390">
        <v>925091</v>
      </c>
      <c r="C226" s="391" t="s">
        <v>2430</v>
      </c>
      <c r="D226" s="391" t="s">
        <v>2431</v>
      </c>
      <c r="E226" s="391" t="s">
        <v>2405</v>
      </c>
      <c r="F226" s="391"/>
      <c r="G226" s="391">
        <v>39062</v>
      </c>
      <c r="H226" s="391" t="s">
        <v>469</v>
      </c>
      <c r="I226" s="391" t="s">
        <v>993</v>
      </c>
      <c r="J226" s="391" t="s">
        <v>2406</v>
      </c>
      <c r="K226" s="391" t="s">
        <v>1197</v>
      </c>
      <c r="L226" s="391" t="s">
        <v>1852</v>
      </c>
      <c r="M226" s="391" t="s">
        <v>2432</v>
      </c>
      <c r="N226" s="391" t="s">
        <v>2408</v>
      </c>
      <c r="O226" s="391" t="s">
        <v>2409</v>
      </c>
      <c r="P226" s="391" t="s">
        <v>1000</v>
      </c>
      <c r="Q226" s="391" t="s">
        <v>1856</v>
      </c>
      <c r="R226" s="391" t="s">
        <v>2433</v>
      </c>
      <c r="S226" s="392" t="str">
        <f>Adresses_cegeps[[#This Row],[ADRS_GEO_L1_GDUNO]]&amp;", "&amp;Adresses_cegeps[[#This Row],[NOM_MUNCP]]&amp;", "&amp;"Qc, "&amp;Adresses_cegeps[[#This Row],[CD_POSTL_GDUNO]]</f>
        <v>475, rue Notre-Dame Est, Victoriaville, Qc, G6P4B3</v>
      </c>
    </row>
    <row r="227" spans="2:19" x14ac:dyDescent="0.25">
      <c r="B227" s="390">
        <v>925092</v>
      </c>
      <c r="C227" s="391" t="s">
        <v>2434</v>
      </c>
      <c r="D227" s="391" t="s">
        <v>2435</v>
      </c>
      <c r="E227" s="391" t="s">
        <v>2436</v>
      </c>
      <c r="F227" s="391"/>
      <c r="G227" s="391">
        <v>39062</v>
      </c>
      <c r="H227" s="391" t="s">
        <v>469</v>
      </c>
      <c r="I227" s="391" t="s">
        <v>993</v>
      </c>
      <c r="J227" s="391" t="s">
        <v>2406</v>
      </c>
      <c r="K227" s="391" t="s">
        <v>1197</v>
      </c>
      <c r="L227" s="391" t="s">
        <v>1852</v>
      </c>
      <c r="M227" s="391" t="s">
        <v>2437</v>
      </c>
      <c r="N227" s="391" t="s">
        <v>2438</v>
      </c>
      <c r="O227" s="391" t="s">
        <v>2439</v>
      </c>
      <c r="P227" s="391" t="s">
        <v>1000</v>
      </c>
      <c r="Q227" s="391" t="s">
        <v>1856</v>
      </c>
      <c r="R227" s="391" t="s">
        <v>2440</v>
      </c>
      <c r="S227" s="392" t="str">
        <f>Adresses_cegeps[[#This Row],[ADRS_GEO_L1_GDUNO]]&amp;", "&amp;Adresses_cegeps[[#This Row],[NOM_MUNCP]]&amp;", "&amp;"Qc, "&amp;Adresses_cegeps[[#This Row],[CD_POSTL_GDUNO]]</f>
        <v>454, boulevard Jutras Est, Victoriaville, Qc, G6P4B3</v>
      </c>
    </row>
    <row r="228" spans="2:19" x14ac:dyDescent="0.25">
      <c r="B228" s="390">
        <v>937090</v>
      </c>
      <c r="C228" s="391" t="s">
        <v>2441</v>
      </c>
      <c r="D228" s="391" t="s">
        <v>2441</v>
      </c>
      <c r="E228" s="391" t="s">
        <v>2442</v>
      </c>
      <c r="F228" s="391"/>
      <c r="G228" s="391">
        <v>29073</v>
      </c>
      <c r="H228" s="391" t="s">
        <v>2277</v>
      </c>
      <c r="I228" s="391" t="s">
        <v>993</v>
      </c>
      <c r="J228" s="391" t="s">
        <v>2443</v>
      </c>
      <c r="K228" s="391" t="s">
        <v>1197</v>
      </c>
      <c r="L228" s="391" t="s">
        <v>1852</v>
      </c>
      <c r="M228" s="391" t="s">
        <v>2444</v>
      </c>
      <c r="N228" s="391" t="s">
        <v>2445</v>
      </c>
      <c r="O228" s="391" t="s">
        <v>2446</v>
      </c>
      <c r="P228" s="391" t="s">
        <v>1000</v>
      </c>
      <c r="Q228" s="391" t="s">
        <v>1856</v>
      </c>
      <c r="R228" s="391" t="s">
        <v>2447</v>
      </c>
      <c r="S228" s="392" t="str">
        <f>Adresses_cegeps[[#This Row],[ADRS_GEO_L1_GDUNO]]&amp;", "&amp;Adresses_cegeps[[#This Row],[NOM_MUNCP]]&amp;", "&amp;"Qc, "&amp;Adresses_cegeps[[#This Row],[CD_POSTL_GDUNO]]</f>
        <v>11700, 25e Avenue Est, Saint-Georges, Qc, G5Y8B8</v>
      </c>
    </row>
    <row r="229" spans="2:19" x14ac:dyDescent="0.25">
      <c r="B229" s="390">
        <v>938000</v>
      </c>
      <c r="C229" s="391" t="s">
        <v>2448</v>
      </c>
      <c r="D229" s="391" t="s">
        <v>2448</v>
      </c>
      <c r="E229" s="391" t="s">
        <v>2449</v>
      </c>
      <c r="F229" s="391"/>
      <c r="G229" s="391">
        <v>66023</v>
      </c>
      <c r="H229" s="391" t="s">
        <v>6</v>
      </c>
      <c r="I229" s="391" t="s">
        <v>993</v>
      </c>
      <c r="J229" s="391" t="s">
        <v>2450</v>
      </c>
      <c r="K229" s="391" t="s">
        <v>12</v>
      </c>
      <c r="L229" s="391" t="s">
        <v>1852</v>
      </c>
      <c r="M229" s="391" t="s">
        <v>2451</v>
      </c>
      <c r="N229" s="391" t="s">
        <v>2452</v>
      </c>
      <c r="O229" s="391" t="s">
        <v>2453</v>
      </c>
      <c r="P229" s="391" t="s">
        <v>1000</v>
      </c>
      <c r="Q229" s="391" t="s">
        <v>1856</v>
      </c>
      <c r="R229" s="391" t="s">
        <v>2454</v>
      </c>
      <c r="S229" s="392" t="str">
        <f>Adresses_cegeps[[#This Row],[ADRS_GEO_L1_GDUNO]]&amp;", "&amp;Adresses_cegeps[[#This Row],[NOM_MUNCP]]&amp;", "&amp;"Qc, "&amp;Adresses_cegeps[[#This Row],[CD_POSTL_GDUNO]]</f>
        <v>7000, rue Marie-Victorin, Montréal, Qc, H1G2J6</v>
      </c>
    </row>
    <row r="230" spans="2:19" x14ac:dyDescent="0.25">
      <c r="B230" s="390">
        <v>938003</v>
      </c>
      <c r="C230" s="391" t="s">
        <v>2455</v>
      </c>
      <c r="D230" s="391" t="s">
        <v>2456</v>
      </c>
      <c r="E230" s="391" t="s">
        <v>2449</v>
      </c>
      <c r="F230" s="391"/>
      <c r="G230" s="391">
        <v>66023</v>
      </c>
      <c r="H230" s="391" t="s">
        <v>6</v>
      </c>
      <c r="I230" s="391" t="s">
        <v>993</v>
      </c>
      <c r="J230" s="391" t="s">
        <v>2450</v>
      </c>
      <c r="K230" s="391" t="s">
        <v>1860</v>
      </c>
      <c r="L230" s="391" t="s">
        <v>1852</v>
      </c>
      <c r="M230" s="391" t="s">
        <v>2457</v>
      </c>
      <c r="N230" s="391" t="s">
        <v>2452</v>
      </c>
      <c r="O230" s="391" t="s">
        <v>2453</v>
      </c>
      <c r="P230" s="391" t="s">
        <v>1000</v>
      </c>
      <c r="Q230" s="391" t="s">
        <v>1856</v>
      </c>
      <c r="R230" s="391" t="s">
        <v>2458</v>
      </c>
      <c r="S230" s="392" t="str">
        <f>Adresses_cegeps[[#This Row],[ADRS_GEO_L1_GDUNO]]&amp;", "&amp;Adresses_cegeps[[#This Row],[NOM_MUNCP]]&amp;", "&amp;"Qc, "&amp;Adresses_cegeps[[#This Row],[CD_POSTL_GDUNO]]</f>
        <v>7000, rue Marie-Victorin, Montréal, Qc, H1G2J6</v>
      </c>
    </row>
    <row r="231" spans="2:19" x14ac:dyDescent="0.25">
      <c r="B231" s="390">
        <v>938090</v>
      </c>
      <c r="C231" s="391" t="s">
        <v>2459</v>
      </c>
      <c r="D231" s="391" t="s">
        <v>2460</v>
      </c>
      <c r="E231" s="391" t="s">
        <v>2449</v>
      </c>
      <c r="F231" s="391" t="s">
        <v>2461</v>
      </c>
      <c r="G231" s="391">
        <v>66023</v>
      </c>
      <c r="H231" s="391" t="s">
        <v>6</v>
      </c>
      <c r="I231" s="391" t="s">
        <v>993</v>
      </c>
      <c r="J231" s="391" t="s">
        <v>2450</v>
      </c>
      <c r="K231" s="391" t="s">
        <v>1197</v>
      </c>
      <c r="L231" s="391" t="s">
        <v>1852</v>
      </c>
      <c r="M231" s="391" t="s">
        <v>2462</v>
      </c>
      <c r="N231" s="391" t="s">
        <v>2452</v>
      </c>
      <c r="O231" s="391" t="s">
        <v>2453</v>
      </c>
      <c r="P231" s="391" t="s">
        <v>1000</v>
      </c>
      <c r="Q231" s="391" t="s">
        <v>1856</v>
      </c>
      <c r="R231" s="391" t="s">
        <v>2463</v>
      </c>
      <c r="S231" s="392" t="str">
        <f>Adresses_cegeps[[#This Row],[ADRS_GEO_L1_GDUNO]]&amp;", "&amp;Adresses_cegeps[[#This Row],[NOM_MUNCP]]&amp;", "&amp;"Qc, "&amp;Adresses_cegeps[[#This Row],[CD_POSTL_GDUNO]]</f>
        <v>7000, rue Marie-Victorin, Montréal, Qc, H1G2J6</v>
      </c>
    </row>
    <row r="232" spans="2:19" x14ac:dyDescent="0.25">
      <c r="B232" s="390">
        <v>939000</v>
      </c>
      <c r="C232" s="391" t="s">
        <v>2464</v>
      </c>
      <c r="D232" s="391" t="s">
        <v>2464</v>
      </c>
      <c r="E232" s="391" t="s">
        <v>2465</v>
      </c>
      <c r="F232" s="391"/>
      <c r="G232" s="391">
        <v>66023</v>
      </c>
      <c r="H232" s="391" t="s">
        <v>6</v>
      </c>
      <c r="I232" s="391" t="s">
        <v>993</v>
      </c>
      <c r="J232" s="391" t="s">
        <v>2466</v>
      </c>
      <c r="K232" s="391" t="s">
        <v>12</v>
      </c>
      <c r="L232" s="391" t="s">
        <v>1852</v>
      </c>
      <c r="M232" s="391" t="s">
        <v>2467</v>
      </c>
      <c r="N232" s="391" t="s">
        <v>2468</v>
      </c>
      <c r="O232" s="391" t="s">
        <v>2469</v>
      </c>
      <c r="P232" s="391" t="s">
        <v>1000</v>
      </c>
      <c r="Q232" s="391" t="s">
        <v>1856</v>
      </c>
      <c r="R232" s="391" t="s">
        <v>2470</v>
      </c>
      <c r="S232" s="392" t="str">
        <f>Adresses_cegeps[[#This Row],[ADRS_GEO_L1_GDUNO]]&amp;", "&amp;Adresses_cegeps[[#This Row],[NOM_MUNCP]]&amp;", "&amp;"Qc, "&amp;Adresses_cegeps[[#This Row],[CD_POSTL_GDUNO]]</f>
        <v>15615, boul. Gouin Ouest, Montréal, Qc, H9H5K8</v>
      </c>
    </row>
    <row r="233" spans="2:19" x14ac:dyDescent="0.25">
      <c r="B233" s="390">
        <v>940000</v>
      </c>
      <c r="C233" s="391" t="s">
        <v>2471</v>
      </c>
      <c r="D233" s="391" t="s">
        <v>2471</v>
      </c>
      <c r="E233" s="391" t="s">
        <v>2472</v>
      </c>
      <c r="F233" s="391"/>
      <c r="G233" s="391">
        <v>60013</v>
      </c>
      <c r="H233" s="391" t="s">
        <v>2473</v>
      </c>
      <c r="I233" s="391" t="s">
        <v>993</v>
      </c>
      <c r="J233" s="391" t="s">
        <v>2474</v>
      </c>
      <c r="K233" s="391" t="s">
        <v>2475</v>
      </c>
      <c r="L233" s="391" t="s">
        <v>1852</v>
      </c>
      <c r="M233" s="391" t="s">
        <v>2476</v>
      </c>
      <c r="N233" s="391" t="s">
        <v>2477</v>
      </c>
      <c r="O233" s="391" t="s">
        <v>2478</v>
      </c>
      <c r="P233" s="391" t="s">
        <v>1000</v>
      </c>
      <c r="Q233" s="391" t="s">
        <v>1856</v>
      </c>
      <c r="R233" s="391" t="s">
        <v>2479</v>
      </c>
      <c r="S233" s="392" t="str">
        <f>Adresses_cegeps[[#This Row],[ADRS_GEO_L1_GDUNO]]&amp;", "&amp;Adresses_cegeps[[#This Row],[NOM_MUNCP]]&amp;", "&amp;"Qc, "&amp;Adresses_cegeps[[#This Row],[CD_POSTL_GDUNO]]</f>
        <v>781, rue Notre-Dame, Repentigny, Qc, J5Y1B4</v>
      </c>
    </row>
    <row r="234" spans="2:19" x14ac:dyDescent="0.25">
      <c r="B234" s="390">
        <v>940001</v>
      </c>
      <c r="C234" s="391" t="s">
        <v>2480</v>
      </c>
      <c r="D234" s="391" t="s">
        <v>2481</v>
      </c>
      <c r="E234" s="391" t="s">
        <v>2482</v>
      </c>
      <c r="F234" s="391"/>
      <c r="G234" s="391">
        <v>60028</v>
      </c>
      <c r="H234" s="391" t="s">
        <v>2483</v>
      </c>
      <c r="I234" s="391" t="s">
        <v>993</v>
      </c>
      <c r="J234" s="391" t="s">
        <v>2484</v>
      </c>
      <c r="K234" s="391" t="s">
        <v>2485</v>
      </c>
      <c r="L234" s="391" t="s">
        <v>1852</v>
      </c>
      <c r="M234" s="391" t="s">
        <v>2476</v>
      </c>
      <c r="N234" s="391" t="s">
        <v>2486</v>
      </c>
      <c r="O234" s="391" t="s">
        <v>2487</v>
      </c>
      <c r="P234" s="391" t="s">
        <v>1000</v>
      </c>
      <c r="Q234" s="391" t="s">
        <v>1856</v>
      </c>
      <c r="R234" s="391" t="s">
        <v>2488</v>
      </c>
      <c r="S234" s="392" t="str">
        <f>Adresses_cegeps[[#This Row],[ADRS_GEO_L1_GDUNO]]&amp;", "&amp;Adresses_cegeps[[#This Row],[NOM_MUNCP]]&amp;", "&amp;"Qc, "&amp;Adresses_cegeps[[#This Row],[CD_POSTL_GDUNO]]</f>
        <v>180, rue Dorval, L'Assomption, Qc, J5W6C1</v>
      </c>
    </row>
    <row r="235" spans="2:19" x14ac:dyDescent="0.25">
      <c r="B235" s="390">
        <v>940002</v>
      </c>
      <c r="C235" s="391" t="s">
        <v>2489</v>
      </c>
      <c r="D235" s="391" t="s">
        <v>2490</v>
      </c>
      <c r="E235" s="391" t="s">
        <v>2491</v>
      </c>
      <c r="F235" s="391"/>
      <c r="G235" s="391">
        <v>64008</v>
      </c>
      <c r="H235" s="391" t="s">
        <v>213</v>
      </c>
      <c r="I235" s="391" t="s">
        <v>993</v>
      </c>
      <c r="J235" s="391" t="s">
        <v>2492</v>
      </c>
      <c r="K235" s="391" t="s">
        <v>2485</v>
      </c>
      <c r="L235" s="391" t="s">
        <v>1852</v>
      </c>
      <c r="M235" s="391" t="s">
        <v>2476</v>
      </c>
      <c r="N235" s="391" t="s">
        <v>2493</v>
      </c>
      <c r="O235" s="391" t="s">
        <v>2494</v>
      </c>
      <c r="P235" s="391" t="s">
        <v>1000</v>
      </c>
      <c r="Q235" s="391" t="s">
        <v>1856</v>
      </c>
      <c r="R235" s="391" t="s">
        <v>2495</v>
      </c>
      <c r="S235" s="392" t="str">
        <f>Adresses_cegeps[[#This Row],[ADRS_GEO_L1_GDUNO]]&amp;", "&amp;Adresses_cegeps[[#This Row],[NOM_MUNCP]]&amp;", "&amp;"Qc, "&amp;Adresses_cegeps[[#This Row],[CD_POSTL_GDUNO]]</f>
        <v>2505, boulevard des Entreprises, Terrebonne, Qc, J6X5S5</v>
      </c>
    </row>
    <row r="236" spans="2:19" x14ac:dyDescent="0.25">
      <c r="B236" s="390">
        <v>940291</v>
      </c>
      <c r="C236" s="391" t="s">
        <v>2496</v>
      </c>
      <c r="D236" s="391" t="s">
        <v>2496</v>
      </c>
      <c r="E236" s="391" t="s">
        <v>2491</v>
      </c>
      <c r="F236" s="391"/>
      <c r="G236" s="391">
        <v>64008</v>
      </c>
      <c r="H236" s="391" t="s">
        <v>213</v>
      </c>
      <c r="I236" s="391" t="s">
        <v>993</v>
      </c>
      <c r="J236" s="391" t="s">
        <v>2492</v>
      </c>
      <c r="K236" s="391" t="s">
        <v>1197</v>
      </c>
      <c r="L236" s="391" t="s">
        <v>1852</v>
      </c>
      <c r="M236" s="391" t="s">
        <v>2497</v>
      </c>
      <c r="N236" s="391" t="s">
        <v>2493</v>
      </c>
      <c r="O236" s="391" t="s">
        <v>2494</v>
      </c>
      <c r="P236" s="391" t="s">
        <v>1000</v>
      </c>
      <c r="Q236" s="391" t="s">
        <v>1856</v>
      </c>
      <c r="R236" s="391" t="s">
        <v>2498</v>
      </c>
      <c r="S236" s="392" t="str">
        <f>Adresses_cegeps[[#This Row],[ADRS_GEO_L1_GDUNO]]&amp;", "&amp;Adresses_cegeps[[#This Row],[NOM_MUNCP]]&amp;", "&amp;"Qc, "&amp;Adresses_cegeps[[#This Row],[CD_POSTL_GDUNO]]</f>
        <v>2505, boulevard des Entreprises, Terrebonne, Qc, J6X5S5</v>
      </c>
    </row>
    <row r="237" spans="2:19" x14ac:dyDescent="0.25">
      <c r="B237" s="390">
        <v>907003</v>
      </c>
      <c r="C237" s="391" t="s">
        <v>2499</v>
      </c>
      <c r="D237" s="391" t="s">
        <v>2499</v>
      </c>
      <c r="E237" s="391" t="s">
        <v>2500</v>
      </c>
      <c r="F237" s="391"/>
      <c r="G237" s="391">
        <v>54048</v>
      </c>
      <c r="H237" s="391" t="s">
        <v>255</v>
      </c>
      <c r="I237" s="391" t="s">
        <v>993</v>
      </c>
      <c r="J237" s="391" t="s">
        <v>2501</v>
      </c>
      <c r="K237" s="391" t="s">
        <v>12</v>
      </c>
      <c r="L237" s="391" t="s">
        <v>1852</v>
      </c>
      <c r="M237" s="391" t="s">
        <v>2502</v>
      </c>
      <c r="N237" s="391" t="s">
        <v>2503</v>
      </c>
      <c r="O237" s="391" t="s">
        <v>2504</v>
      </c>
      <c r="P237" s="391" t="s">
        <v>1000</v>
      </c>
      <c r="Q237" s="391" t="s">
        <v>1856</v>
      </c>
      <c r="R237" s="391" t="s">
        <v>2505</v>
      </c>
      <c r="S237" s="392" t="str">
        <f>Adresses_cegeps[[#This Row],[ADRS_GEO_L1_GDUNO]]&amp;", "&amp;Adresses_cegeps[[#This Row],[NOM_MUNCP]]&amp;", "&amp;"Qc, "&amp;Adresses_cegeps[[#This Row],[CD_POSTL_GDUNO]]</f>
        <v>3000, avenue Boullé, Saint-Hyacinthe, Qc, J2S1H9</v>
      </c>
    </row>
    <row r="238" spans="2:19" x14ac:dyDescent="0.25">
      <c r="B238" s="390">
        <v>907031</v>
      </c>
      <c r="C238" s="391" t="s">
        <v>2506</v>
      </c>
      <c r="D238" s="391" t="s">
        <v>2506</v>
      </c>
      <c r="E238" s="391" t="s">
        <v>2507</v>
      </c>
      <c r="F238" s="391"/>
      <c r="G238" s="391">
        <v>54048</v>
      </c>
      <c r="H238" s="391" t="s">
        <v>255</v>
      </c>
      <c r="I238" s="391" t="s">
        <v>993</v>
      </c>
      <c r="J238" s="391" t="s">
        <v>2508</v>
      </c>
      <c r="K238" s="391" t="s">
        <v>1197</v>
      </c>
      <c r="L238" s="391" t="s">
        <v>1852</v>
      </c>
      <c r="M238" s="391" t="s">
        <v>2509</v>
      </c>
      <c r="N238" s="391" t="s">
        <v>1066</v>
      </c>
      <c r="O238" s="391" t="s">
        <v>1067</v>
      </c>
      <c r="P238" s="391" t="s">
        <v>1000</v>
      </c>
      <c r="Q238" s="391" t="s">
        <v>1856</v>
      </c>
      <c r="R238" s="391" t="s">
        <v>2510</v>
      </c>
      <c r="S238" s="392" t="str">
        <f>Adresses_cegeps[[#This Row],[ADRS_GEO_L1_GDUNO]]&amp;", "&amp;Adresses_cegeps[[#This Row],[NOM_MUNCP]]&amp;", "&amp;"Qc, "&amp;Adresses_cegeps[[#This Row],[CD_POSTL_GDUNO]]</f>
        <v>3224, rue Sicotte, Saint-Hyacinthe, Qc, J2S2M2</v>
      </c>
    </row>
    <row r="239" spans="2:19" x14ac:dyDescent="0.25">
      <c r="B239" s="390">
        <v>907032</v>
      </c>
      <c r="C239" s="391" t="s">
        <v>2511</v>
      </c>
      <c r="D239" s="391" t="s">
        <v>2511</v>
      </c>
      <c r="E239" s="391" t="s">
        <v>2500</v>
      </c>
      <c r="F239" s="391"/>
      <c r="G239" s="391">
        <v>54048</v>
      </c>
      <c r="H239" s="391" t="s">
        <v>255</v>
      </c>
      <c r="I239" s="391" t="s">
        <v>993</v>
      </c>
      <c r="J239" s="391" t="s">
        <v>2501</v>
      </c>
      <c r="K239" s="391" t="s">
        <v>1197</v>
      </c>
      <c r="L239" s="391" t="s">
        <v>1852</v>
      </c>
      <c r="M239" s="391" t="s">
        <v>2512</v>
      </c>
      <c r="N239" s="391" t="s">
        <v>2503</v>
      </c>
      <c r="O239" s="391" t="s">
        <v>2504</v>
      </c>
      <c r="P239" s="391" t="s">
        <v>1000</v>
      </c>
      <c r="Q239" s="391" t="s">
        <v>1856</v>
      </c>
      <c r="R239" s="391" t="s">
        <v>2513</v>
      </c>
      <c r="S239" s="392" t="str">
        <f>Adresses_cegeps[[#This Row],[ADRS_GEO_L1_GDUNO]]&amp;", "&amp;Adresses_cegeps[[#This Row],[NOM_MUNCP]]&amp;", "&amp;"Qc, "&amp;Adresses_cegeps[[#This Row],[CD_POSTL_GDUNO]]</f>
        <v>3000, avenue Boullé, Saint-Hyacinthe, Qc, J2S1H9</v>
      </c>
    </row>
    <row r="240" spans="2:19" x14ac:dyDescent="0.25">
      <c r="B240" s="390">
        <v>907091</v>
      </c>
      <c r="C240" s="391" t="s">
        <v>2514</v>
      </c>
      <c r="D240" s="391" t="s">
        <v>2515</v>
      </c>
      <c r="E240" s="391" t="s">
        <v>2516</v>
      </c>
      <c r="F240" s="391"/>
      <c r="G240" s="391">
        <v>53052</v>
      </c>
      <c r="H240" s="391" t="s">
        <v>462</v>
      </c>
      <c r="I240" s="391" t="s">
        <v>993</v>
      </c>
      <c r="J240" s="391" t="s">
        <v>2517</v>
      </c>
      <c r="K240" s="391" t="s">
        <v>1197</v>
      </c>
      <c r="L240" s="391" t="s">
        <v>1852</v>
      </c>
      <c r="M240" s="391" t="s">
        <v>2518</v>
      </c>
      <c r="N240" s="391" t="s">
        <v>2519</v>
      </c>
      <c r="O240" s="391" t="s">
        <v>2520</v>
      </c>
      <c r="P240" s="391" t="s">
        <v>1000</v>
      </c>
      <c r="Q240" s="391" t="s">
        <v>1856</v>
      </c>
      <c r="R240" s="391" t="s">
        <v>2521</v>
      </c>
      <c r="S240" s="392" t="str">
        <f>Adresses_cegeps[[#This Row],[ADRS_GEO_L1_GDUNO]]&amp;", "&amp;Adresses_cegeps[[#This Row],[NOM_MUNCP]]&amp;", "&amp;"Qc, "&amp;Adresses_cegeps[[#This Row],[CD_POSTL_GDUNO]]</f>
        <v>3005, boul. de Tracy, Sorel-Tracy, Qc, J3R1C2</v>
      </c>
    </row>
    <row r="241" spans="2:19" x14ac:dyDescent="0.25">
      <c r="B241" s="390">
        <v>908000</v>
      </c>
      <c r="C241" s="391" t="s">
        <v>2522</v>
      </c>
      <c r="D241" s="391" t="s">
        <v>2522</v>
      </c>
      <c r="E241" s="391" t="s">
        <v>2523</v>
      </c>
      <c r="F241" s="391"/>
      <c r="G241" s="391">
        <v>56083</v>
      </c>
      <c r="H241" s="391" t="s">
        <v>257</v>
      </c>
      <c r="I241" s="391" t="s">
        <v>993</v>
      </c>
      <c r="J241" s="391" t="s">
        <v>2524</v>
      </c>
      <c r="K241" s="391" t="s">
        <v>12</v>
      </c>
      <c r="L241" s="391" t="s">
        <v>1852</v>
      </c>
      <c r="M241" s="391" t="s">
        <v>2525</v>
      </c>
      <c r="N241" s="391" t="s">
        <v>2526</v>
      </c>
      <c r="O241" s="391" t="s">
        <v>2527</v>
      </c>
      <c r="P241" s="391" t="s">
        <v>1000</v>
      </c>
      <c r="Q241" s="391" t="s">
        <v>1856</v>
      </c>
      <c r="R241" s="391" t="s">
        <v>2528</v>
      </c>
      <c r="S241" s="392" t="str">
        <f>Adresses_cegeps[[#This Row],[ADRS_GEO_L1_GDUNO]]&amp;", "&amp;Adresses_cegeps[[#This Row],[NOM_MUNCP]]&amp;", "&amp;"Qc, "&amp;Adresses_cegeps[[#This Row],[CD_POSTL_GDUNO]]</f>
        <v>30, boul. du Séminaire Nord, Saint-Jean-sur-Richelieu, Qc, J3B5J4</v>
      </c>
    </row>
    <row r="242" spans="2:19" x14ac:dyDescent="0.25">
      <c r="B242" s="390">
        <v>908002</v>
      </c>
      <c r="C242" s="391" t="s">
        <v>2529</v>
      </c>
      <c r="D242" s="391" t="s">
        <v>2530</v>
      </c>
      <c r="E242" s="391" t="s">
        <v>2531</v>
      </c>
      <c r="F242" s="391"/>
      <c r="G242" s="391">
        <v>56083</v>
      </c>
      <c r="H242" s="391" t="s">
        <v>257</v>
      </c>
      <c r="I242" s="391" t="s">
        <v>993</v>
      </c>
      <c r="J242" s="391" t="s">
        <v>2532</v>
      </c>
      <c r="K242" s="391" t="s">
        <v>1860</v>
      </c>
      <c r="L242" s="391" t="s">
        <v>1852</v>
      </c>
      <c r="M242" s="391" t="s">
        <v>2525</v>
      </c>
      <c r="N242" s="391" t="s">
        <v>2533</v>
      </c>
      <c r="O242" s="391" t="s">
        <v>2534</v>
      </c>
      <c r="P242" s="391" t="s">
        <v>1000</v>
      </c>
      <c r="Q242" s="391" t="s">
        <v>1856</v>
      </c>
      <c r="R242" s="391" t="s">
        <v>2535</v>
      </c>
      <c r="S242" s="392" t="str">
        <f>Adresses_cegeps[[#This Row],[ADRS_GEO_L1_GDUNO]]&amp;", "&amp;Adresses_cegeps[[#This Row],[NOM_MUNCP]]&amp;", "&amp;"Qc, "&amp;Adresses_cegeps[[#This Row],[CD_POSTL_GDUNO]]</f>
        <v>15, rue Jacques-Cartier Nord, Saint-Jean-sur-Richelieu, Qc, J3B8R8</v>
      </c>
    </row>
    <row r="243" spans="2:19" x14ac:dyDescent="0.25">
      <c r="B243" s="390">
        <v>908003</v>
      </c>
      <c r="C243" s="391" t="s">
        <v>2536</v>
      </c>
      <c r="D243" s="391" t="s">
        <v>2537</v>
      </c>
      <c r="E243" s="391" t="s">
        <v>2531</v>
      </c>
      <c r="F243" s="391"/>
      <c r="G243" s="391">
        <v>56083</v>
      </c>
      <c r="H243" s="391" t="s">
        <v>257</v>
      </c>
      <c r="I243" s="391" t="s">
        <v>993</v>
      </c>
      <c r="J243" s="391" t="s">
        <v>2532</v>
      </c>
      <c r="K243" s="391" t="s">
        <v>1860</v>
      </c>
      <c r="L243" s="391" t="s">
        <v>1852</v>
      </c>
      <c r="M243" s="391" t="s">
        <v>2538</v>
      </c>
      <c r="N243" s="391" t="s">
        <v>2533</v>
      </c>
      <c r="O243" s="391" t="s">
        <v>2534</v>
      </c>
      <c r="P243" s="391" t="s">
        <v>1000</v>
      </c>
      <c r="Q243" s="391" t="s">
        <v>1856</v>
      </c>
      <c r="R243" s="391" t="s">
        <v>2539</v>
      </c>
      <c r="S243" s="392" t="str">
        <f>Adresses_cegeps[[#This Row],[ADRS_GEO_L1_GDUNO]]&amp;", "&amp;Adresses_cegeps[[#This Row],[NOM_MUNCP]]&amp;", "&amp;"Qc, "&amp;Adresses_cegeps[[#This Row],[CD_POSTL_GDUNO]]</f>
        <v>15, rue Jacques-Cartier Nord, Saint-Jean-sur-Richelieu, Qc, J3B8R8</v>
      </c>
    </row>
    <row r="244" spans="2:19" x14ac:dyDescent="0.25">
      <c r="B244" s="390">
        <v>909000</v>
      </c>
      <c r="C244" s="391" t="s">
        <v>681</v>
      </c>
      <c r="D244" s="391" t="s">
        <v>681</v>
      </c>
      <c r="E244" s="391" t="s">
        <v>2540</v>
      </c>
      <c r="F244" s="391"/>
      <c r="G244" s="391">
        <v>58227</v>
      </c>
      <c r="H244" s="391" t="s">
        <v>1105</v>
      </c>
      <c r="I244" s="391" t="s">
        <v>993</v>
      </c>
      <c r="J244" s="391" t="s">
        <v>2541</v>
      </c>
      <c r="K244" s="391" t="s">
        <v>12</v>
      </c>
      <c r="L244" s="391" t="s">
        <v>1852</v>
      </c>
      <c r="M244" s="391" t="s">
        <v>2542</v>
      </c>
      <c r="N244" s="391" t="s">
        <v>2543</v>
      </c>
      <c r="O244" s="391" t="s">
        <v>2544</v>
      </c>
      <c r="P244" s="391" t="s">
        <v>1000</v>
      </c>
      <c r="Q244" s="391" t="s">
        <v>1856</v>
      </c>
      <c r="R244" s="391" t="s">
        <v>2545</v>
      </c>
      <c r="S244" s="392" t="str">
        <f>Adresses_cegeps[[#This Row],[ADRS_GEO_L1_GDUNO]]&amp;", "&amp;Adresses_cegeps[[#This Row],[NOM_MUNCP]]&amp;", "&amp;"Qc, "&amp;Adresses_cegeps[[#This Row],[CD_POSTL_GDUNO]]</f>
        <v>945, chemin de Chambly, Longueuil, Qc, J4H3M6</v>
      </c>
    </row>
    <row r="245" spans="2:19" x14ac:dyDescent="0.25">
      <c r="B245" s="390">
        <v>909001</v>
      </c>
      <c r="C245" s="391" t="s">
        <v>194</v>
      </c>
      <c r="D245" s="391" t="s">
        <v>194</v>
      </c>
      <c r="E245" s="391" t="s">
        <v>2546</v>
      </c>
      <c r="F245" s="391"/>
      <c r="G245" s="391">
        <v>58227</v>
      </c>
      <c r="H245" s="391" t="s">
        <v>1105</v>
      </c>
      <c r="I245" s="391" t="s">
        <v>993</v>
      </c>
      <c r="J245" s="391" t="s">
        <v>1312</v>
      </c>
      <c r="K245" s="391" t="s">
        <v>1860</v>
      </c>
      <c r="L245" s="391" t="s">
        <v>1852</v>
      </c>
      <c r="M245" s="391" t="s">
        <v>2547</v>
      </c>
      <c r="N245" s="391" t="s">
        <v>2548</v>
      </c>
      <c r="O245" s="391" t="s">
        <v>2549</v>
      </c>
      <c r="P245" s="391" t="s">
        <v>1000</v>
      </c>
      <c r="Q245" s="391" t="s">
        <v>1856</v>
      </c>
      <c r="R245" s="391" t="s">
        <v>2550</v>
      </c>
      <c r="S245" s="392" t="str">
        <f>Adresses_cegeps[[#This Row],[ADRS_GEO_L1_GDUNO]]&amp;", "&amp;Adresses_cegeps[[#This Row],[NOM_MUNCP]]&amp;", "&amp;"Qc, "&amp;Adresses_cegeps[[#This Row],[CD_POSTL_GDUNO]]</f>
        <v>5555, place de la Savane, Longueuil, Qc, J3Y8Y9</v>
      </c>
    </row>
    <row r="246" spans="2:19" x14ac:dyDescent="0.25">
      <c r="B246" s="390">
        <v>909003</v>
      </c>
      <c r="C246" s="391" t="s">
        <v>2551</v>
      </c>
      <c r="D246" s="391" t="s">
        <v>2552</v>
      </c>
      <c r="E246" s="391" t="s">
        <v>2546</v>
      </c>
      <c r="F246" s="391"/>
      <c r="G246" s="391">
        <v>58227</v>
      </c>
      <c r="H246" s="391" t="s">
        <v>1105</v>
      </c>
      <c r="I246" s="391" t="s">
        <v>993</v>
      </c>
      <c r="J246" s="391" t="s">
        <v>1312</v>
      </c>
      <c r="K246" s="391" t="s">
        <v>1860</v>
      </c>
      <c r="L246" s="391" t="s">
        <v>1852</v>
      </c>
      <c r="M246" s="391" t="s">
        <v>2547</v>
      </c>
      <c r="N246" s="391" t="s">
        <v>2548</v>
      </c>
      <c r="O246" s="391" t="s">
        <v>2549</v>
      </c>
      <c r="P246" s="391" t="s">
        <v>1000</v>
      </c>
      <c r="Q246" s="391" t="s">
        <v>1856</v>
      </c>
      <c r="R246" s="391" t="s">
        <v>2553</v>
      </c>
      <c r="S246" s="392" t="str">
        <f>Adresses_cegeps[[#This Row],[ADRS_GEO_L1_GDUNO]]&amp;", "&amp;Adresses_cegeps[[#This Row],[NOM_MUNCP]]&amp;", "&amp;"Qc, "&amp;Adresses_cegeps[[#This Row],[CD_POSTL_GDUNO]]</f>
        <v>5555, place de la Savane, Longueuil, Qc, J3Y8Y9</v>
      </c>
    </row>
    <row r="247" spans="2:19" x14ac:dyDescent="0.25">
      <c r="B247" s="390">
        <v>926000</v>
      </c>
      <c r="C247" s="391" t="s">
        <v>621</v>
      </c>
      <c r="D247" s="391" t="s">
        <v>2554</v>
      </c>
      <c r="E247" s="391" t="s">
        <v>2555</v>
      </c>
      <c r="F247" s="391"/>
      <c r="G247" s="391">
        <v>23027</v>
      </c>
      <c r="H247" s="391" t="s">
        <v>14</v>
      </c>
      <c r="I247" s="391" t="s">
        <v>993</v>
      </c>
      <c r="J247" s="391" t="s">
        <v>2556</v>
      </c>
      <c r="K247" s="391" t="s">
        <v>12</v>
      </c>
      <c r="L247" s="391" t="s">
        <v>1852</v>
      </c>
      <c r="M247" s="391" t="s">
        <v>2557</v>
      </c>
      <c r="N247" s="391" t="s">
        <v>2558</v>
      </c>
      <c r="O247" s="391" t="s">
        <v>2559</v>
      </c>
      <c r="P247" s="391" t="s">
        <v>1000</v>
      </c>
      <c r="Q247" s="391" t="s">
        <v>1856</v>
      </c>
      <c r="R247" s="391" t="s">
        <v>2560</v>
      </c>
      <c r="S247" s="392" t="str">
        <f>Adresses_cegeps[[#This Row],[ADRS_GEO_L1_GDUNO]]&amp;", "&amp;Adresses_cegeps[[#This Row],[NOM_MUNCP]]&amp;", "&amp;"Qc, "&amp;Adresses_cegeps[[#This Row],[CD_POSTL_GDUNO]]</f>
        <v>1660, boulevard de l'Entente, Québec, Qc, G1S4S3</v>
      </c>
    </row>
    <row r="248" spans="2:19" x14ac:dyDescent="0.25">
      <c r="B248" s="390">
        <v>927000</v>
      </c>
      <c r="C248" s="391" t="s">
        <v>2561</v>
      </c>
      <c r="D248" s="391" t="s">
        <v>2561</v>
      </c>
      <c r="E248" s="391" t="s">
        <v>2562</v>
      </c>
      <c r="F248" s="391"/>
      <c r="G248" s="391">
        <v>8053</v>
      </c>
      <c r="H248" s="391" t="s">
        <v>436</v>
      </c>
      <c r="I248" s="391" t="s">
        <v>993</v>
      </c>
      <c r="J248" s="391" t="s">
        <v>2563</v>
      </c>
      <c r="K248" s="391" t="s">
        <v>12</v>
      </c>
      <c r="L248" s="391" t="s">
        <v>1852</v>
      </c>
      <c r="M248" s="391" t="s">
        <v>2564</v>
      </c>
      <c r="N248" s="391" t="s">
        <v>2565</v>
      </c>
      <c r="O248" s="391" t="s">
        <v>2566</v>
      </c>
      <c r="P248" s="391" t="s">
        <v>1000</v>
      </c>
      <c r="Q248" s="391" t="s">
        <v>1856</v>
      </c>
      <c r="R248" s="391" t="s">
        <v>2567</v>
      </c>
      <c r="S248" s="392" t="str">
        <f>Adresses_cegeps[[#This Row],[ADRS_GEO_L1_GDUNO]]&amp;", "&amp;Adresses_cegeps[[#This Row],[NOM_MUNCP]]&amp;", "&amp;"Qc, "&amp;Adresses_cegeps[[#This Row],[CD_POSTL_GDUNO]]</f>
        <v>616, avenue Saint-Rédempteur, Matane, Qc, G4W1L1</v>
      </c>
    </row>
    <row r="249" spans="2:19" x14ac:dyDescent="0.25">
      <c r="B249" s="390">
        <v>927002</v>
      </c>
      <c r="C249" s="391" t="s">
        <v>2568</v>
      </c>
      <c r="D249" s="391" t="s">
        <v>2569</v>
      </c>
      <c r="E249" s="391" t="s">
        <v>1932</v>
      </c>
      <c r="F249" s="391"/>
      <c r="G249" s="391">
        <v>7047</v>
      </c>
      <c r="H249" s="391" t="s">
        <v>1933</v>
      </c>
      <c r="I249" s="391" t="s">
        <v>993</v>
      </c>
      <c r="J249" s="391" t="s">
        <v>1934</v>
      </c>
      <c r="K249" s="391" t="s">
        <v>1860</v>
      </c>
      <c r="L249" s="391" t="s">
        <v>1852</v>
      </c>
      <c r="M249" s="391" t="s">
        <v>2570</v>
      </c>
      <c r="N249" s="391" t="s">
        <v>1936</v>
      </c>
      <c r="O249" s="391" t="s">
        <v>1937</v>
      </c>
      <c r="P249" s="391" t="s">
        <v>1000</v>
      </c>
      <c r="Q249" s="391" t="s">
        <v>1856</v>
      </c>
      <c r="R249" s="391" t="s">
        <v>2571</v>
      </c>
      <c r="S249" s="392" t="str">
        <f>Adresses_cegeps[[#This Row],[ADRS_GEO_L1_GDUNO]]&amp;", "&amp;Adresses_cegeps[[#This Row],[NOM_MUNCP]]&amp;", "&amp;"Qc, "&amp;Adresses_cegeps[[#This Row],[CD_POSTL_GDUNO]]</f>
        <v>92, rue Desbiens, Amqui, Qc, G5J3P6</v>
      </c>
    </row>
    <row r="250" spans="2:19" x14ac:dyDescent="0.25">
      <c r="B250" s="390">
        <v>927091</v>
      </c>
      <c r="C250" s="391" t="s">
        <v>2572</v>
      </c>
      <c r="D250" s="391" t="s">
        <v>2573</v>
      </c>
      <c r="E250" s="391" t="s">
        <v>2574</v>
      </c>
      <c r="F250" s="391"/>
      <c r="G250" s="391">
        <v>8053</v>
      </c>
      <c r="H250" s="391" t="s">
        <v>436</v>
      </c>
      <c r="I250" s="391" t="s">
        <v>993</v>
      </c>
      <c r="J250" s="391" t="s">
        <v>2575</v>
      </c>
      <c r="K250" s="391" t="s">
        <v>1197</v>
      </c>
      <c r="L250" s="391" t="s">
        <v>1852</v>
      </c>
      <c r="M250" s="391" t="s">
        <v>2576</v>
      </c>
      <c r="N250" s="391" t="s">
        <v>2577</v>
      </c>
      <c r="O250" s="391" t="s">
        <v>2578</v>
      </c>
      <c r="P250" s="391" t="s">
        <v>1000</v>
      </c>
      <c r="Q250" s="391" t="s">
        <v>1856</v>
      </c>
      <c r="R250" s="391" t="s">
        <v>2579</v>
      </c>
      <c r="S250" s="392" t="str">
        <f>Adresses_cegeps[[#This Row],[ADRS_GEO_L1_GDUNO]]&amp;", "&amp;Adresses_cegeps[[#This Row],[NOM_MUNCP]]&amp;", "&amp;"Qc, "&amp;Adresses_cegeps[[#This Row],[CD_POSTL_GDUNO]]</f>
        <v>608, avenue Saint-Rédempteur, Matane, Qc, G4W0E1</v>
      </c>
    </row>
    <row r="251" spans="2:19" x14ac:dyDescent="0.25">
      <c r="B251" s="390">
        <v>928000</v>
      </c>
      <c r="C251" s="391" t="s">
        <v>541</v>
      </c>
      <c r="D251" s="391" t="s">
        <v>541</v>
      </c>
      <c r="E251" s="391" t="s">
        <v>2580</v>
      </c>
      <c r="F251" s="391"/>
      <c r="G251" s="391">
        <v>75017</v>
      </c>
      <c r="H251" s="391" t="s">
        <v>259</v>
      </c>
      <c r="I251" s="391" t="s">
        <v>993</v>
      </c>
      <c r="J251" s="391" t="s">
        <v>2581</v>
      </c>
      <c r="K251" s="391" t="s">
        <v>12</v>
      </c>
      <c r="L251" s="391" t="s">
        <v>1852</v>
      </c>
      <c r="M251" s="391" t="s">
        <v>2582</v>
      </c>
      <c r="N251" s="391" t="s">
        <v>2583</v>
      </c>
      <c r="O251" s="391" t="s">
        <v>2584</v>
      </c>
      <c r="P251" s="391" t="s">
        <v>1000</v>
      </c>
      <c r="Q251" s="391" t="s">
        <v>1856</v>
      </c>
      <c r="R251" s="391" t="s">
        <v>2585</v>
      </c>
      <c r="S251" s="392" t="str">
        <f>Adresses_cegeps[[#This Row],[ADRS_GEO_L1_GDUNO]]&amp;", "&amp;Adresses_cegeps[[#This Row],[NOM_MUNCP]]&amp;", "&amp;"Qc, "&amp;Adresses_cegeps[[#This Row],[CD_POSTL_GDUNO]]</f>
        <v>455, rue Fournier, Saint-Jérôme, Qc, J7Z4V2</v>
      </c>
    </row>
    <row r="252" spans="2:19" x14ac:dyDescent="0.25">
      <c r="B252" s="390">
        <v>928001</v>
      </c>
      <c r="C252" s="391" t="s">
        <v>2586</v>
      </c>
      <c r="D252" s="391" t="s">
        <v>2587</v>
      </c>
      <c r="E252" s="391" t="s">
        <v>2588</v>
      </c>
      <c r="F252" s="391"/>
      <c r="G252" s="391">
        <v>79088</v>
      </c>
      <c r="H252" s="391" t="s">
        <v>2589</v>
      </c>
      <c r="I252" s="391" t="s">
        <v>993</v>
      </c>
      <c r="J252" s="391" t="s">
        <v>2590</v>
      </c>
      <c r="K252" s="391" t="s">
        <v>1860</v>
      </c>
      <c r="L252" s="391" t="s">
        <v>1852</v>
      </c>
      <c r="M252" s="391" t="s">
        <v>2591</v>
      </c>
      <c r="N252" s="391" t="s">
        <v>2592</v>
      </c>
      <c r="O252" s="391" t="s">
        <v>2593</v>
      </c>
      <c r="P252" s="391" t="s">
        <v>1000</v>
      </c>
      <c r="Q252" s="391" t="s">
        <v>1856</v>
      </c>
      <c r="R252" s="391" t="s">
        <v>2594</v>
      </c>
      <c r="S252" s="392" t="str">
        <f>Adresses_cegeps[[#This Row],[ADRS_GEO_L1_GDUNO]]&amp;", "&amp;Adresses_cegeps[[#This Row],[NOM_MUNCP]]&amp;", "&amp;"Qc, "&amp;Adresses_cegeps[[#This Row],[CD_POSTL_GDUNO]]</f>
        <v>700, rue Parent, Mont-Laurier, Qc, J9L2K1</v>
      </c>
    </row>
    <row r="253" spans="2:19" x14ac:dyDescent="0.25">
      <c r="B253" s="390">
        <v>928002</v>
      </c>
      <c r="C253" s="391" t="s">
        <v>2595</v>
      </c>
      <c r="D253" s="391" t="s">
        <v>2596</v>
      </c>
      <c r="E253" s="391" t="s">
        <v>2597</v>
      </c>
      <c r="F253" s="391"/>
      <c r="G253" s="391">
        <v>78102</v>
      </c>
      <c r="H253" s="391" t="s">
        <v>2598</v>
      </c>
      <c r="I253" s="391" t="s">
        <v>993</v>
      </c>
      <c r="J253" s="391" t="s">
        <v>2599</v>
      </c>
      <c r="K253" s="391" t="s">
        <v>1860</v>
      </c>
      <c r="L253" s="391" t="s">
        <v>1852</v>
      </c>
      <c r="M253" s="391" t="s">
        <v>2600</v>
      </c>
      <c r="N253" s="391" t="s">
        <v>2601</v>
      </c>
      <c r="O253" s="391" t="s">
        <v>2602</v>
      </c>
      <c r="P253" s="391" t="s">
        <v>1000</v>
      </c>
      <c r="Q253" s="391" t="s">
        <v>1856</v>
      </c>
      <c r="R253" s="391" t="s">
        <v>2603</v>
      </c>
      <c r="S253" s="392" t="str">
        <f>Adresses_cegeps[[#This Row],[ADRS_GEO_L1_GDUNO]]&amp;", "&amp;Adresses_cegeps[[#This Row],[NOM_MUNCP]]&amp;", "&amp;"Qc, "&amp;Adresses_cegeps[[#This Row],[CD_POSTL_GDUNO]]</f>
        <v>619, boul. du Docteur-Gervais, Mont-Tremblant, Qc, J8E2T3</v>
      </c>
    </row>
    <row r="254" spans="2:19" x14ac:dyDescent="0.25">
      <c r="B254" s="390">
        <v>928090</v>
      </c>
      <c r="C254" s="391" t="s">
        <v>2604</v>
      </c>
      <c r="D254" s="391" t="s">
        <v>2605</v>
      </c>
      <c r="E254" s="391" t="s">
        <v>2606</v>
      </c>
      <c r="F254" s="391" t="s">
        <v>2607</v>
      </c>
      <c r="G254" s="391">
        <v>75017</v>
      </c>
      <c r="H254" s="391" t="s">
        <v>259</v>
      </c>
      <c r="I254" s="391" t="s">
        <v>993</v>
      </c>
      <c r="J254" s="391" t="s">
        <v>2581</v>
      </c>
      <c r="K254" s="391" t="s">
        <v>1197</v>
      </c>
      <c r="L254" s="391" t="s">
        <v>1852</v>
      </c>
      <c r="M254" s="391" t="s">
        <v>2608</v>
      </c>
      <c r="N254" s="391" t="s">
        <v>2583</v>
      </c>
      <c r="O254" s="391" t="s">
        <v>2609</v>
      </c>
      <c r="P254" s="391" t="s">
        <v>1000</v>
      </c>
      <c r="Q254" s="391" t="s">
        <v>1856</v>
      </c>
      <c r="R254" s="391" t="s">
        <v>2610</v>
      </c>
      <c r="S254" s="392" t="str">
        <f>Adresses_cegeps[[#This Row],[ADRS_GEO_L1_GDUNO]]&amp;", "&amp;Adresses_cegeps[[#This Row],[NOM_MUNCP]]&amp;", "&amp;"Qc, "&amp;Adresses_cegeps[[#This Row],[CD_POSTL_GDUNO]]</f>
        <v>475, rue Fournier, Saint-Jérôme, Qc, J7Z4V2</v>
      </c>
    </row>
    <row r="255" spans="2:19" x14ac:dyDescent="0.25">
      <c r="B255" s="390">
        <v>928091</v>
      </c>
      <c r="C255" s="391" t="s">
        <v>2611</v>
      </c>
      <c r="D255" s="391" t="s">
        <v>2611</v>
      </c>
      <c r="E255" s="391" t="s">
        <v>2606</v>
      </c>
      <c r="F255" s="391" t="s">
        <v>2612</v>
      </c>
      <c r="G255" s="391">
        <v>75017</v>
      </c>
      <c r="H255" s="391" t="s">
        <v>259</v>
      </c>
      <c r="I255" s="391" t="s">
        <v>993</v>
      </c>
      <c r="J255" s="391" t="s">
        <v>2581</v>
      </c>
      <c r="K255" s="391" t="s">
        <v>1197</v>
      </c>
      <c r="L255" s="391" t="s">
        <v>1852</v>
      </c>
      <c r="M255" s="391" t="s">
        <v>2613</v>
      </c>
      <c r="N255" s="391" t="s">
        <v>2583</v>
      </c>
      <c r="O255" s="391" t="s">
        <v>2609</v>
      </c>
      <c r="P255" s="391" t="s">
        <v>1000</v>
      </c>
      <c r="Q255" s="391" t="s">
        <v>1856</v>
      </c>
      <c r="R255" s="391" t="s">
        <v>2614</v>
      </c>
      <c r="S255" s="392" t="str">
        <f>Adresses_cegeps[[#This Row],[ADRS_GEO_L1_GDUNO]]&amp;", "&amp;Adresses_cegeps[[#This Row],[NOM_MUNCP]]&amp;", "&amp;"Qc, "&amp;Adresses_cegeps[[#This Row],[CD_POSTL_GDUNO]]</f>
        <v>475, rue Fournier, Saint-Jérôme, Qc, J7Z4V2</v>
      </c>
    </row>
    <row r="256" spans="2:19" x14ac:dyDescent="0.25">
      <c r="B256" s="390">
        <v>929000</v>
      </c>
      <c r="C256" s="391" t="s">
        <v>602</v>
      </c>
      <c r="D256" s="391" t="s">
        <v>602</v>
      </c>
      <c r="E256" s="391" t="s">
        <v>2615</v>
      </c>
      <c r="F256" s="391"/>
      <c r="G256" s="391">
        <v>66023</v>
      </c>
      <c r="H256" s="391" t="s">
        <v>6</v>
      </c>
      <c r="I256" s="391" t="s">
        <v>993</v>
      </c>
      <c r="J256" s="391" t="s">
        <v>2616</v>
      </c>
      <c r="K256" s="391" t="s">
        <v>12</v>
      </c>
      <c r="L256" s="391" t="s">
        <v>1852</v>
      </c>
      <c r="M256" s="391" t="s">
        <v>2617</v>
      </c>
      <c r="N256" s="391" t="s">
        <v>2618</v>
      </c>
      <c r="O256" s="391" t="s">
        <v>2619</v>
      </c>
      <c r="P256" s="391" t="s">
        <v>1000</v>
      </c>
      <c r="Q256" s="391" t="s">
        <v>1856</v>
      </c>
      <c r="R256" s="391" t="s">
        <v>2620</v>
      </c>
      <c r="S256" s="392" t="str">
        <f>Adresses_cegeps[[#This Row],[ADRS_GEO_L1_GDUNO]]&amp;", "&amp;Adresses_cegeps[[#This Row],[NOM_MUNCP]]&amp;", "&amp;"Qc, "&amp;Adresses_cegeps[[#This Row],[CD_POSTL_GDUNO]]</f>
        <v>1111, rue Lapierre, Montréal, Qc, H8N2J4</v>
      </c>
    </row>
    <row r="257" spans="2:19" x14ac:dyDescent="0.25">
      <c r="B257" s="390">
        <v>909090</v>
      </c>
      <c r="C257" s="391" t="s">
        <v>2621</v>
      </c>
      <c r="D257" s="391" t="s">
        <v>2622</v>
      </c>
      <c r="E257" s="391" t="s">
        <v>2623</v>
      </c>
      <c r="F257" s="391"/>
      <c r="G257" s="391">
        <v>58227</v>
      </c>
      <c r="H257" s="391" t="s">
        <v>1105</v>
      </c>
      <c r="I257" s="391" t="s">
        <v>993</v>
      </c>
      <c r="J257" s="391" t="s">
        <v>1312</v>
      </c>
      <c r="K257" s="391" t="s">
        <v>1197</v>
      </c>
      <c r="L257" s="391" t="s">
        <v>1852</v>
      </c>
      <c r="M257" s="391" t="s">
        <v>2624</v>
      </c>
      <c r="N257" s="391" t="s">
        <v>2548</v>
      </c>
      <c r="O257" s="391" t="s">
        <v>2549</v>
      </c>
      <c r="P257" s="391" t="s">
        <v>1000</v>
      </c>
      <c r="Q257" s="391" t="s">
        <v>1856</v>
      </c>
      <c r="R257" s="391" t="s">
        <v>2625</v>
      </c>
      <c r="S257" s="392" t="str">
        <f>Adresses_cegeps[[#This Row],[ADRS_GEO_L1_GDUNO]]&amp;", "&amp;Adresses_cegeps[[#This Row],[NOM_MUNCP]]&amp;", "&amp;"Qc, "&amp;Adresses_cegeps[[#This Row],[CD_POSTL_GDUNO]]</f>
        <v>5555, Place de la Savane, Longueuil, Qc, J3Y8Y9</v>
      </c>
    </row>
    <row r="258" spans="2:19" x14ac:dyDescent="0.25">
      <c r="B258" s="390">
        <v>910000</v>
      </c>
      <c r="C258" s="391" t="s">
        <v>2626</v>
      </c>
      <c r="D258" s="391" t="s">
        <v>2627</v>
      </c>
      <c r="E258" s="391" t="s">
        <v>2628</v>
      </c>
      <c r="F258" s="391"/>
      <c r="G258" s="391">
        <v>61025</v>
      </c>
      <c r="H258" s="391" t="s">
        <v>143</v>
      </c>
      <c r="I258" s="391" t="s">
        <v>993</v>
      </c>
      <c r="J258" s="391" t="s">
        <v>2629</v>
      </c>
      <c r="K258" s="391" t="s">
        <v>2485</v>
      </c>
      <c r="L258" s="391" t="s">
        <v>1852</v>
      </c>
      <c r="M258" s="391" t="s">
        <v>2476</v>
      </c>
      <c r="N258" s="391" t="s">
        <v>2630</v>
      </c>
      <c r="O258" s="391" t="s">
        <v>2631</v>
      </c>
      <c r="P258" s="391" t="s">
        <v>1000</v>
      </c>
      <c r="Q258" s="391" t="s">
        <v>1856</v>
      </c>
      <c r="R258" s="391" t="s">
        <v>2632</v>
      </c>
      <c r="S258" s="392" t="str">
        <f>Adresses_cegeps[[#This Row],[ADRS_GEO_L1_GDUNO]]&amp;", "&amp;Adresses_cegeps[[#This Row],[NOM_MUNCP]]&amp;", "&amp;"Qc, "&amp;Adresses_cegeps[[#This Row],[CD_POSTL_GDUNO]]</f>
        <v>20, rue Saint-Charles Sud, Joliette, Qc, J6E4T1</v>
      </c>
    </row>
    <row r="259" spans="2:19" x14ac:dyDescent="0.25">
      <c r="B259" s="390">
        <v>911000</v>
      </c>
      <c r="C259" s="391" t="s">
        <v>2633</v>
      </c>
      <c r="D259" s="391" t="s">
        <v>2633</v>
      </c>
      <c r="E259" s="391" t="s">
        <v>2634</v>
      </c>
      <c r="F259" s="391"/>
      <c r="G259" s="391">
        <v>73010</v>
      </c>
      <c r="H259" s="391" t="s">
        <v>2635</v>
      </c>
      <c r="I259" s="391" t="s">
        <v>993</v>
      </c>
      <c r="J259" s="391" t="s">
        <v>2636</v>
      </c>
      <c r="K259" s="391" t="s">
        <v>12</v>
      </c>
      <c r="L259" s="391" t="s">
        <v>1852</v>
      </c>
      <c r="M259" s="391" t="s">
        <v>2637</v>
      </c>
      <c r="N259" s="391" t="s">
        <v>2638</v>
      </c>
      <c r="O259" s="391" t="s">
        <v>2639</v>
      </c>
      <c r="P259" s="391" t="s">
        <v>1000</v>
      </c>
      <c r="Q259" s="391" t="s">
        <v>1856</v>
      </c>
      <c r="R259" s="391" t="s">
        <v>2640</v>
      </c>
      <c r="S259" s="392" t="str">
        <f>Adresses_cegeps[[#This Row],[ADRS_GEO_L1_GDUNO]]&amp;", "&amp;Adresses_cegeps[[#This Row],[NOM_MUNCP]]&amp;", "&amp;"Qc, "&amp;Adresses_cegeps[[#This Row],[CD_POSTL_GDUNO]]</f>
        <v>100, rue Duquet, Sainte-Thérèse, Qc, J7E3G6</v>
      </c>
    </row>
    <row r="260" spans="2:19" x14ac:dyDescent="0.25">
      <c r="B260" s="390">
        <v>911090</v>
      </c>
      <c r="C260" s="391" t="s">
        <v>2641</v>
      </c>
      <c r="D260" s="391" t="s">
        <v>2642</v>
      </c>
      <c r="E260" s="391" t="s">
        <v>2643</v>
      </c>
      <c r="F260" s="391"/>
      <c r="G260" s="391">
        <v>73010</v>
      </c>
      <c r="H260" s="391" t="s">
        <v>2635</v>
      </c>
      <c r="I260" s="391" t="s">
        <v>993</v>
      </c>
      <c r="J260" s="391" t="s">
        <v>2644</v>
      </c>
      <c r="K260" s="391" t="s">
        <v>1197</v>
      </c>
      <c r="L260" s="391" t="s">
        <v>1852</v>
      </c>
      <c r="M260" s="391" t="s">
        <v>2645</v>
      </c>
      <c r="N260" s="391" t="s">
        <v>2646</v>
      </c>
      <c r="O260" s="391" t="s">
        <v>2647</v>
      </c>
      <c r="P260" s="391" t="s">
        <v>1000</v>
      </c>
      <c r="Q260" s="391" t="s">
        <v>1856</v>
      </c>
      <c r="R260" s="391" t="s">
        <v>2648</v>
      </c>
      <c r="S260" s="392" t="str">
        <f>Adresses_cegeps[[#This Row],[ADRS_GEO_L1_GDUNO]]&amp;", "&amp;Adresses_cegeps[[#This Row],[NOM_MUNCP]]&amp;", "&amp;"Qc, "&amp;Adresses_cegeps[[#This Row],[CD_POSTL_GDUNO]]</f>
        <v>150, rue Duquet, Sainte-Thérèse, Qc, J7E5B3</v>
      </c>
    </row>
    <row r="261" spans="2:19" x14ac:dyDescent="0.25">
      <c r="B261" s="390">
        <v>912000</v>
      </c>
      <c r="C261" s="391" t="s">
        <v>551</v>
      </c>
      <c r="D261" s="391" t="s">
        <v>551</v>
      </c>
      <c r="E261" s="391" t="s">
        <v>2649</v>
      </c>
      <c r="F261" s="391"/>
      <c r="G261" s="391">
        <v>66023</v>
      </c>
      <c r="H261" s="391" t="s">
        <v>6</v>
      </c>
      <c r="I261" s="391" t="s">
        <v>993</v>
      </c>
      <c r="J261" s="391" t="s">
        <v>2650</v>
      </c>
      <c r="K261" s="391" t="s">
        <v>12</v>
      </c>
      <c r="L261" s="391" t="s">
        <v>1852</v>
      </c>
      <c r="M261" s="391" t="s">
        <v>2651</v>
      </c>
      <c r="N261" s="391" t="s">
        <v>2652</v>
      </c>
      <c r="O261" s="391" t="s">
        <v>2653</v>
      </c>
      <c r="P261" s="391" t="s">
        <v>1000</v>
      </c>
      <c r="Q261" s="391" t="s">
        <v>1856</v>
      </c>
      <c r="R261" s="391" t="s">
        <v>2654</v>
      </c>
      <c r="S261" s="392" t="str">
        <f>Adresses_cegeps[[#This Row],[ADRS_GEO_L1_GDUNO]]&amp;", "&amp;Adresses_cegeps[[#This Row],[NOM_MUNCP]]&amp;", "&amp;"Qc, "&amp;Adresses_cegeps[[#This Row],[CD_POSTL_GDUNO]]</f>
        <v>625, avenue Sainte-Croix, Montréal, Qc, H4L3X7</v>
      </c>
    </row>
    <row r="262" spans="2:19" x14ac:dyDescent="0.25">
      <c r="B262" s="390">
        <v>912090</v>
      </c>
      <c r="C262" s="391" t="s">
        <v>2655</v>
      </c>
      <c r="D262" s="391" t="s">
        <v>2655</v>
      </c>
      <c r="E262" s="391" t="s">
        <v>2656</v>
      </c>
      <c r="F262" s="391" t="s">
        <v>1577</v>
      </c>
      <c r="G262" s="391">
        <v>66023</v>
      </c>
      <c r="H262" s="391" t="s">
        <v>6</v>
      </c>
      <c r="I262" s="391" t="s">
        <v>993</v>
      </c>
      <c r="J262" s="391" t="s">
        <v>2657</v>
      </c>
      <c r="K262" s="391" t="s">
        <v>1197</v>
      </c>
      <c r="L262" s="391" t="s">
        <v>1852</v>
      </c>
      <c r="M262" s="391" t="s">
        <v>2658</v>
      </c>
      <c r="N262" s="391" t="s">
        <v>2659</v>
      </c>
      <c r="O262" s="391" t="s">
        <v>2660</v>
      </c>
      <c r="P262" s="391" t="s">
        <v>1000</v>
      </c>
      <c r="Q262" s="391" t="s">
        <v>1856</v>
      </c>
      <c r="R262" s="391" t="s">
        <v>2661</v>
      </c>
      <c r="S262" s="392" t="str">
        <f>Adresses_cegeps[[#This Row],[ADRS_GEO_L1_GDUNO]]&amp;", "&amp;Adresses_cegeps[[#This Row],[NOM_MUNCP]]&amp;", "&amp;"Qc, "&amp;Adresses_cegeps[[#This Row],[CD_POSTL_GDUNO]]</f>
        <v>696, avenue Sainte-Croix, Montréal, Qc, H4L3Y2</v>
      </c>
    </row>
    <row r="263" spans="2:19" x14ac:dyDescent="0.25">
      <c r="B263" s="390">
        <v>913000</v>
      </c>
      <c r="C263" s="391" t="s">
        <v>2662</v>
      </c>
      <c r="D263" s="391" t="s">
        <v>2662</v>
      </c>
      <c r="E263" s="391" t="s">
        <v>2663</v>
      </c>
      <c r="F263" s="391"/>
      <c r="G263" s="391">
        <v>66023</v>
      </c>
      <c r="H263" s="391" t="s">
        <v>6</v>
      </c>
      <c r="I263" s="391" t="s">
        <v>993</v>
      </c>
      <c r="J263" s="391" t="s">
        <v>2664</v>
      </c>
      <c r="K263" s="391" t="s">
        <v>12</v>
      </c>
      <c r="L263" s="391" t="s">
        <v>1852</v>
      </c>
      <c r="M263" s="391" t="s">
        <v>2665</v>
      </c>
      <c r="N263" s="391" t="s">
        <v>2666</v>
      </c>
      <c r="O263" s="391" t="s">
        <v>2667</v>
      </c>
      <c r="P263" s="391" t="s">
        <v>1000</v>
      </c>
      <c r="Q263" s="391" t="s">
        <v>1856</v>
      </c>
      <c r="R263" s="391" t="s">
        <v>2668</v>
      </c>
      <c r="S263" s="392" t="str">
        <f>Adresses_cegeps[[#This Row],[ADRS_GEO_L1_GDUNO]]&amp;", "&amp;Adresses_cegeps[[#This Row],[NOM_MUNCP]]&amp;", "&amp;"Qc, "&amp;Adresses_cegeps[[#This Row],[CD_POSTL_GDUNO]]</f>
        <v>9155, rue Saint-Hubert, Montréal, Qc, H2M1Y8</v>
      </c>
    </row>
    <row r="264" spans="2:19" x14ac:dyDescent="0.25">
      <c r="B264" s="390">
        <v>913090</v>
      </c>
      <c r="C264" s="391" t="s">
        <v>2669</v>
      </c>
      <c r="D264" s="391" t="s">
        <v>2670</v>
      </c>
      <c r="E264" s="391" t="s">
        <v>2671</v>
      </c>
      <c r="F264" s="391"/>
      <c r="G264" s="391">
        <v>66023</v>
      </c>
      <c r="H264" s="391" t="s">
        <v>6</v>
      </c>
      <c r="I264" s="391" t="s">
        <v>993</v>
      </c>
      <c r="J264" s="391" t="s">
        <v>2672</v>
      </c>
      <c r="K264" s="391" t="s">
        <v>1197</v>
      </c>
      <c r="L264" s="391" t="s">
        <v>1852</v>
      </c>
      <c r="M264" s="391" t="s">
        <v>2673</v>
      </c>
      <c r="N264" s="391" t="s">
        <v>2674</v>
      </c>
      <c r="O264" s="391" t="s">
        <v>2675</v>
      </c>
      <c r="P264" s="391" t="s">
        <v>1000</v>
      </c>
      <c r="Q264" s="391" t="s">
        <v>1856</v>
      </c>
      <c r="R264" s="391" t="s">
        <v>2676</v>
      </c>
      <c r="S264" s="392" t="str">
        <f>Adresses_cegeps[[#This Row],[ADRS_GEO_L1_GDUNO]]&amp;", "&amp;Adresses_cegeps[[#This Row],[NOM_MUNCP]]&amp;", "&amp;"Qc, "&amp;Adresses_cegeps[[#This Row],[CD_POSTL_GDUNO]]</f>
        <v>999, avenue Émile-Journault Est, Montréal, Qc, H2M2E2</v>
      </c>
    </row>
    <row r="265" spans="2:19" x14ac:dyDescent="0.25">
      <c r="B265" s="390">
        <v>914000</v>
      </c>
      <c r="C265" s="391" t="s">
        <v>2677</v>
      </c>
      <c r="D265" s="391" t="s">
        <v>2677</v>
      </c>
      <c r="E265" s="391" t="s">
        <v>2678</v>
      </c>
      <c r="F265" s="391"/>
      <c r="G265" s="391">
        <v>66023</v>
      </c>
      <c r="H265" s="391" t="s">
        <v>6</v>
      </c>
      <c r="I265" s="391" t="s">
        <v>993</v>
      </c>
      <c r="J265" s="391" t="s">
        <v>2679</v>
      </c>
      <c r="K265" s="391" t="s">
        <v>12</v>
      </c>
      <c r="L265" s="391" t="s">
        <v>1852</v>
      </c>
      <c r="M265" s="391" t="s">
        <v>2680</v>
      </c>
      <c r="N265" s="391" t="s">
        <v>2681</v>
      </c>
      <c r="O265" s="391" t="s">
        <v>2682</v>
      </c>
      <c r="P265" s="391" t="s">
        <v>1000</v>
      </c>
      <c r="Q265" s="391" t="s">
        <v>1856</v>
      </c>
      <c r="R265" s="391" t="s">
        <v>2683</v>
      </c>
      <c r="S265" s="392" t="str">
        <f>Adresses_cegeps[[#This Row],[ADRS_GEO_L1_GDUNO]]&amp;", "&amp;Adresses_cegeps[[#This Row],[NOM_MUNCP]]&amp;", "&amp;"Qc, "&amp;Adresses_cegeps[[#This Row],[CD_POSTL_GDUNO]]</f>
        <v>10555, avenue de Bois-de-Boulogne, Montréal, Qc, H4N1L4</v>
      </c>
    </row>
    <row r="266" spans="2:19" x14ac:dyDescent="0.25">
      <c r="B266" s="390">
        <v>915000</v>
      </c>
      <c r="C266" s="391" t="s">
        <v>599</v>
      </c>
      <c r="D266" s="391" t="s">
        <v>599</v>
      </c>
      <c r="E266" s="391" t="s">
        <v>2684</v>
      </c>
      <c r="F266" s="391"/>
      <c r="G266" s="391">
        <v>66023</v>
      </c>
      <c r="H266" s="391" t="s">
        <v>6</v>
      </c>
      <c r="I266" s="391" t="s">
        <v>993</v>
      </c>
      <c r="J266" s="391" t="s">
        <v>2685</v>
      </c>
      <c r="K266" s="391" t="s">
        <v>12</v>
      </c>
      <c r="L266" s="391" t="s">
        <v>1852</v>
      </c>
      <c r="M266" s="391" t="s">
        <v>2686</v>
      </c>
      <c r="N266" s="391" t="s">
        <v>2687</v>
      </c>
      <c r="O266" s="391" t="s">
        <v>2688</v>
      </c>
      <c r="P266" s="391" t="s">
        <v>1000</v>
      </c>
      <c r="Q266" s="391" t="s">
        <v>1856</v>
      </c>
      <c r="R266" s="391" t="s">
        <v>2689</v>
      </c>
      <c r="S266" s="392" t="str">
        <f>Adresses_cegeps[[#This Row],[ADRS_GEO_L1_GDUNO]]&amp;", "&amp;Adresses_cegeps[[#This Row],[NOM_MUNCP]]&amp;", "&amp;"Qc, "&amp;Adresses_cegeps[[#This Row],[CD_POSTL_GDUNO]]</f>
        <v>6400, 16e Avenue, Montréal, Qc, H1X2S9</v>
      </c>
    </row>
    <row r="267" spans="2:19" x14ac:dyDescent="0.25">
      <c r="B267" s="390">
        <v>915001</v>
      </c>
      <c r="C267" s="391" t="s">
        <v>2690</v>
      </c>
      <c r="D267" s="391" t="s">
        <v>2691</v>
      </c>
      <c r="E267" s="391" t="s">
        <v>2692</v>
      </c>
      <c r="F267" s="391"/>
      <c r="G267" s="391">
        <v>66023</v>
      </c>
      <c r="H267" s="391" t="s">
        <v>6</v>
      </c>
      <c r="I267" s="391" t="s">
        <v>993</v>
      </c>
      <c r="J267" s="391" t="s">
        <v>2685</v>
      </c>
      <c r="K267" s="391" t="s">
        <v>1925</v>
      </c>
      <c r="L267" s="391" t="s">
        <v>1852</v>
      </c>
      <c r="M267" s="391" t="s">
        <v>2693</v>
      </c>
      <c r="N267" s="391" t="s">
        <v>2694</v>
      </c>
      <c r="O267" s="391" t="s">
        <v>2695</v>
      </c>
      <c r="P267" s="391" t="s">
        <v>1000</v>
      </c>
      <c r="Q267" s="391" t="s">
        <v>1856</v>
      </c>
      <c r="R267" s="391" t="s">
        <v>2696</v>
      </c>
      <c r="S267" s="392" t="str">
        <f>Adresses_cegeps[[#This Row],[ADRS_GEO_L1_GDUNO]]&amp;", "&amp;Adresses_cegeps[[#This Row],[NOM_MUNCP]]&amp;", "&amp;"Qc, "&amp;Adresses_cegeps[[#This Row],[CD_POSTL_GDUNO]]</f>
        <v>6300, 16e Avenue, Montréal, Qc, H1X2S9</v>
      </c>
    </row>
    <row r="268" spans="2:19" x14ac:dyDescent="0.25">
      <c r="B268" s="390">
        <v>929090</v>
      </c>
      <c r="C268" s="391" t="s">
        <v>2697</v>
      </c>
      <c r="D268" s="391" t="s">
        <v>2698</v>
      </c>
      <c r="E268" s="391" t="s">
        <v>2615</v>
      </c>
      <c r="F268" s="391" t="s">
        <v>2699</v>
      </c>
      <c r="G268" s="391">
        <v>66023</v>
      </c>
      <c r="H268" s="391" t="s">
        <v>6</v>
      </c>
      <c r="I268" s="391" t="s">
        <v>993</v>
      </c>
      <c r="J268" s="391" t="s">
        <v>2616</v>
      </c>
      <c r="K268" s="391" t="s">
        <v>1197</v>
      </c>
      <c r="L268" s="391" t="s">
        <v>1852</v>
      </c>
      <c r="M268" s="391" t="s">
        <v>2700</v>
      </c>
      <c r="N268" s="391" t="s">
        <v>2618</v>
      </c>
      <c r="O268" s="391" t="s">
        <v>2619</v>
      </c>
      <c r="P268" s="391" t="s">
        <v>1000</v>
      </c>
      <c r="Q268" s="391" t="s">
        <v>1856</v>
      </c>
      <c r="R268" s="391" t="s">
        <v>2701</v>
      </c>
      <c r="S268" s="392" t="str">
        <f>Adresses_cegeps[[#This Row],[ADRS_GEO_L1_GDUNO]]&amp;", "&amp;Adresses_cegeps[[#This Row],[NOM_MUNCP]]&amp;", "&amp;"Qc, "&amp;Adresses_cegeps[[#This Row],[CD_POSTL_GDUNO]]</f>
        <v>1111, rue Lapierre, Montréal, Qc, H8N2J4</v>
      </c>
    </row>
    <row r="269" spans="2:19" x14ac:dyDescent="0.25">
      <c r="B269" s="390">
        <v>930000</v>
      </c>
      <c r="C269" s="391" t="s">
        <v>2702</v>
      </c>
      <c r="D269" s="391" t="s">
        <v>2702</v>
      </c>
      <c r="E269" s="391" t="s">
        <v>2703</v>
      </c>
      <c r="F269" s="391"/>
      <c r="G269" s="391">
        <v>65005</v>
      </c>
      <c r="H269" s="391" t="s">
        <v>159</v>
      </c>
      <c r="I269" s="391" t="s">
        <v>993</v>
      </c>
      <c r="J269" s="391" t="s">
        <v>2704</v>
      </c>
      <c r="K269" s="391" t="s">
        <v>12</v>
      </c>
      <c r="L269" s="391" t="s">
        <v>1852</v>
      </c>
      <c r="M269" s="391" t="s">
        <v>2705</v>
      </c>
      <c r="N269" s="391" t="s">
        <v>2706</v>
      </c>
      <c r="O269" s="391" t="s">
        <v>2707</v>
      </c>
      <c r="P269" s="391" t="s">
        <v>1000</v>
      </c>
      <c r="Q269" s="391" t="s">
        <v>1856</v>
      </c>
      <c r="R269" s="391" t="s">
        <v>2708</v>
      </c>
      <c r="S269" s="392" t="str">
        <f>Adresses_cegeps[[#This Row],[ADRS_GEO_L1_GDUNO]]&amp;", "&amp;Adresses_cegeps[[#This Row],[NOM_MUNCP]]&amp;", "&amp;"Qc, "&amp;Adresses_cegeps[[#This Row],[CD_POSTL_GDUNO]]</f>
        <v>475, boulevard de l'Avenir, Laval, Qc, H7N5H9</v>
      </c>
    </row>
    <row r="270" spans="2:19" x14ac:dyDescent="0.25">
      <c r="B270" s="390">
        <v>931001</v>
      </c>
      <c r="C270" s="391" t="s">
        <v>2709</v>
      </c>
      <c r="D270" s="391" t="s">
        <v>2709</v>
      </c>
      <c r="E270" s="391" t="s">
        <v>2710</v>
      </c>
      <c r="F270" s="391"/>
      <c r="G270" s="391">
        <v>96020</v>
      </c>
      <c r="H270" s="391" t="s">
        <v>122</v>
      </c>
      <c r="I270" s="391" t="s">
        <v>993</v>
      </c>
      <c r="J270" s="391" t="s">
        <v>2711</v>
      </c>
      <c r="K270" s="391" t="s">
        <v>12</v>
      </c>
      <c r="L270" s="391" t="s">
        <v>1852</v>
      </c>
      <c r="M270" s="391" t="s">
        <v>2712</v>
      </c>
      <c r="N270" s="391" t="s">
        <v>2713</v>
      </c>
      <c r="O270" s="391" t="s">
        <v>2714</v>
      </c>
      <c r="P270" s="391" t="s">
        <v>1000</v>
      </c>
      <c r="Q270" s="391" t="s">
        <v>1856</v>
      </c>
      <c r="R270" s="391" t="s">
        <v>2715</v>
      </c>
      <c r="S270" s="392" t="str">
        <f>Adresses_cegeps[[#This Row],[ADRS_GEO_L1_GDUNO]]&amp;", "&amp;Adresses_cegeps[[#This Row],[NOM_MUNCP]]&amp;", "&amp;"Qc, "&amp;Adresses_cegeps[[#This Row],[CD_POSTL_GDUNO]]</f>
        <v>537, boulevard Blanche, Baie-Comeau, Qc, G5C2B2</v>
      </c>
    </row>
    <row r="271" spans="2:19" x14ac:dyDescent="0.25">
      <c r="B271" s="390">
        <v>931002</v>
      </c>
      <c r="C271" s="391" t="s">
        <v>487</v>
      </c>
      <c r="D271" s="391" t="s">
        <v>487</v>
      </c>
      <c r="E271" s="391" t="s">
        <v>2716</v>
      </c>
      <c r="F271" s="391"/>
      <c r="G271" s="391">
        <v>97007</v>
      </c>
      <c r="H271" s="391" t="s">
        <v>263</v>
      </c>
      <c r="I271" s="391" t="s">
        <v>993</v>
      </c>
      <c r="J271" s="391" t="s">
        <v>2717</v>
      </c>
      <c r="K271" s="391" t="s">
        <v>12</v>
      </c>
      <c r="L271" s="391" t="s">
        <v>1852</v>
      </c>
      <c r="M271" s="391" t="s">
        <v>2718</v>
      </c>
      <c r="N271" s="391" t="s">
        <v>2719</v>
      </c>
      <c r="O271" s="391" t="s">
        <v>2720</v>
      </c>
      <c r="P271" s="391" t="s">
        <v>1000</v>
      </c>
      <c r="Q271" s="391" t="s">
        <v>1856</v>
      </c>
      <c r="R271" s="391" t="s">
        <v>2721</v>
      </c>
      <c r="S271" s="392" t="str">
        <f>Adresses_cegeps[[#This Row],[ADRS_GEO_L1_GDUNO]]&amp;", "&amp;Adresses_cegeps[[#This Row],[NOM_MUNCP]]&amp;", "&amp;"Qc, "&amp;Adresses_cegeps[[#This Row],[CD_POSTL_GDUNO]]</f>
        <v>175, rue De La Vérendrye, Sept-Îles, Qc, G4R5B7</v>
      </c>
    </row>
    <row r="272" spans="2:19" x14ac:dyDescent="0.25">
      <c r="B272" s="390">
        <v>931003</v>
      </c>
      <c r="C272" s="391" t="s">
        <v>2722</v>
      </c>
      <c r="D272" s="391" t="s">
        <v>2723</v>
      </c>
      <c r="E272" s="391" t="s">
        <v>2716</v>
      </c>
      <c r="F272" s="391"/>
      <c r="G272" s="391">
        <v>97007</v>
      </c>
      <c r="H272" s="391" t="s">
        <v>263</v>
      </c>
      <c r="I272" s="391" t="s">
        <v>993</v>
      </c>
      <c r="J272" s="391" t="s">
        <v>2717</v>
      </c>
      <c r="K272" s="391" t="s">
        <v>1860</v>
      </c>
      <c r="L272" s="391" t="s">
        <v>1852</v>
      </c>
      <c r="M272" s="391" t="s">
        <v>2718</v>
      </c>
      <c r="N272" s="391" t="s">
        <v>2719</v>
      </c>
      <c r="O272" s="391" t="s">
        <v>2720</v>
      </c>
      <c r="P272" s="391" t="s">
        <v>1000</v>
      </c>
      <c r="Q272" s="391" t="s">
        <v>1856</v>
      </c>
      <c r="R272" s="391" t="s">
        <v>2724</v>
      </c>
      <c r="S272" s="392" t="str">
        <f>Adresses_cegeps[[#This Row],[ADRS_GEO_L1_GDUNO]]&amp;", "&amp;Adresses_cegeps[[#This Row],[NOM_MUNCP]]&amp;", "&amp;"Qc, "&amp;Adresses_cegeps[[#This Row],[CD_POSTL_GDUNO]]</f>
        <v>175, rue De La Vérendrye, Sept-Îles, Qc, G4R5B7</v>
      </c>
    </row>
    <row r="273" spans="2:19" x14ac:dyDescent="0.25">
      <c r="B273" s="390">
        <v>931090</v>
      </c>
      <c r="C273" s="391" t="s">
        <v>2725</v>
      </c>
      <c r="D273" s="391" t="s">
        <v>2726</v>
      </c>
      <c r="E273" s="391" t="s">
        <v>2716</v>
      </c>
      <c r="F273" s="391"/>
      <c r="G273" s="391">
        <v>97007</v>
      </c>
      <c r="H273" s="391" t="s">
        <v>263</v>
      </c>
      <c r="I273" s="391" t="s">
        <v>993</v>
      </c>
      <c r="J273" s="391" t="s">
        <v>2717</v>
      </c>
      <c r="K273" s="391" t="s">
        <v>1197</v>
      </c>
      <c r="L273" s="391" t="s">
        <v>1852</v>
      </c>
      <c r="M273" s="391" t="s">
        <v>2727</v>
      </c>
      <c r="N273" s="391" t="s">
        <v>2719</v>
      </c>
      <c r="O273" s="391" t="s">
        <v>2720</v>
      </c>
      <c r="P273" s="391" t="s">
        <v>1000</v>
      </c>
      <c r="Q273" s="391" t="s">
        <v>1856</v>
      </c>
      <c r="R273" s="391" t="s">
        <v>2728</v>
      </c>
      <c r="S273" s="392" t="str">
        <f>Adresses_cegeps[[#This Row],[ADRS_GEO_L1_GDUNO]]&amp;", "&amp;Adresses_cegeps[[#This Row],[NOM_MUNCP]]&amp;", "&amp;"Qc, "&amp;Adresses_cegeps[[#This Row],[CD_POSTL_GDUNO]]</f>
        <v>175, rue De La Vérendrye, Sept-Îles, Qc, G4R5B7</v>
      </c>
    </row>
    <row r="274" spans="2:19" x14ac:dyDescent="0.25">
      <c r="B274" s="390">
        <v>931091</v>
      </c>
      <c r="C274" s="391" t="s">
        <v>2729</v>
      </c>
      <c r="D274" s="391" t="s">
        <v>2730</v>
      </c>
      <c r="E274" s="391" t="s">
        <v>2710</v>
      </c>
      <c r="F274" s="391"/>
      <c r="G274" s="391">
        <v>96020</v>
      </c>
      <c r="H274" s="391" t="s">
        <v>122</v>
      </c>
      <c r="I274" s="391" t="s">
        <v>993</v>
      </c>
      <c r="J274" s="391" t="s">
        <v>2711</v>
      </c>
      <c r="K274" s="391" t="s">
        <v>1197</v>
      </c>
      <c r="L274" s="391" t="s">
        <v>1852</v>
      </c>
      <c r="M274" s="391" t="s">
        <v>2731</v>
      </c>
      <c r="N274" s="391" t="s">
        <v>2713</v>
      </c>
      <c r="O274" s="391" t="s">
        <v>2714</v>
      </c>
      <c r="P274" s="391" t="s">
        <v>1000</v>
      </c>
      <c r="Q274" s="391" t="s">
        <v>1856</v>
      </c>
      <c r="R274" s="391" t="s">
        <v>2732</v>
      </c>
      <c r="S274" s="392" t="str">
        <f>Adresses_cegeps[[#This Row],[ADRS_GEO_L1_GDUNO]]&amp;", "&amp;Adresses_cegeps[[#This Row],[NOM_MUNCP]]&amp;", "&amp;"Qc, "&amp;Adresses_cegeps[[#This Row],[CD_POSTL_GDUNO]]</f>
        <v>537, boulevard Blanche, Baie-Comeau, Qc, G5C2B2</v>
      </c>
    </row>
    <row r="275" spans="2:19" x14ac:dyDescent="0.25">
      <c r="B275" s="390">
        <v>932001</v>
      </c>
      <c r="C275" s="391" t="s">
        <v>2733</v>
      </c>
      <c r="D275" s="391" t="s">
        <v>2733</v>
      </c>
      <c r="E275" s="391" t="s">
        <v>2734</v>
      </c>
      <c r="F275" s="391"/>
      <c r="G275" s="391">
        <v>93042</v>
      </c>
      <c r="H275" s="391" t="s">
        <v>115</v>
      </c>
      <c r="I275" s="391" t="s">
        <v>993</v>
      </c>
      <c r="J275" s="391" t="s">
        <v>2735</v>
      </c>
      <c r="K275" s="391" t="s">
        <v>12</v>
      </c>
      <c r="L275" s="391" t="s">
        <v>1852</v>
      </c>
      <c r="M275" s="391" t="s">
        <v>2736</v>
      </c>
      <c r="N275" s="391" t="s">
        <v>2737</v>
      </c>
      <c r="O275" s="391" t="s">
        <v>2738</v>
      </c>
      <c r="P275" s="391" t="s">
        <v>1000</v>
      </c>
      <c r="Q275" s="391" t="s">
        <v>1856</v>
      </c>
      <c r="R275" s="391" t="s">
        <v>2739</v>
      </c>
      <c r="S275" s="392" t="str">
        <f>Adresses_cegeps[[#This Row],[ADRS_GEO_L1_GDUNO]]&amp;", "&amp;Adresses_cegeps[[#This Row],[NOM_MUNCP]]&amp;", "&amp;"Qc, "&amp;Adresses_cegeps[[#This Row],[CD_POSTL_GDUNO]]</f>
        <v>675, boulevard Auger Ouest, Alma, Qc, G8B2B7</v>
      </c>
    </row>
    <row r="276" spans="2:19" x14ac:dyDescent="0.25">
      <c r="B276" s="390">
        <v>932002</v>
      </c>
      <c r="C276" s="391" t="s">
        <v>645</v>
      </c>
      <c r="D276" s="391" t="s">
        <v>645</v>
      </c>
      <c r="E276" s="391" t="s">
        <v>2064</v>
      </c>
      <c r="F276" s="391"/>
      <c r="G276" s="391">
        <v>94068</v>
      </c>
      <c r="H276" s="391" t="s">
        <v>1005</v>
      </c>
      <c r="I276" s="391" t="s">
        <v>993</v>
      </c>
      <c r="J276" s="391" t="s">
        <v>2065</v>
      </c>
      <c r="K276" s="391" t="s">
        <v>12</v>
      </c>
      <c r="L276" s="391" t="s">
        <v>1852</v>
      </c>
      <c r="M276" s="391" t="s">
        <v>2740</v>
      </c>
      <c r="N276" s="391" t="s">
        <v>2067</v>
      </c>
      <c r="O276" s="391" t="s">
        <v>2068</v>
      </c>
      <c r="P276" s="391" t="s">
        <v>1000</v>
      </c>
      <c r="Q276" s="391" t="s">
        <v>1856</v>
      </c>
      <c r="R276" s="391" t="s">
        <v>2741</v>
      </c>
      <c r="S276" s="392" t="str">
        <f>Adresses_cegeps[[#This Row],[ADRS_GEO_L1_GDUNO]]&amp;", "&amp;Adresses_cegeps[[#This Row],[NOM_MUNCP]]&amp;", "&amp;"Qc, "&amp;Adresses_cegeps[[#This Row],[CD_POSTL_GDUNO]]</f>
        <v>534, rue Jacques-Cartier Est, Saguenay, Qc, G7H1Z6</v>
      </c>
    </row>
    <row r="277" spans="2:19" x14ac:dyDescent="0.25">
      <c r="B277" s="390">
        <v>932003</v>
      </c>
      <c r="C277" s="391" t="s">
        <v>661</v>
      </c>
      <c r="D277" s="391" t="s">
        <v>661</v>
      </c>
      <c r="E277" s="391" t="s">
        <v>2742</v>
      </c>
      <c r="F277" s="391"/>
      <c r="G277" s="391">
        <v>94068</v>
      </c>
      <c r="H277" s="391" t="s">
        <v>1005</v>
      </c>
      <c r="I277" s="391" t="s">
        <v>993</v>
      </c>
      <c r="J277" s="391" t="s">
        <v>2081</v>
      </c>
      <c r="K277" s="391" t="s">
        <v>12</v>
      </c>
      <c r="L277" s="391" t="s">
        <v>1852</v>
      </c>
      <c r="M277" s="391" t="s">
        <v>2743</v>
      </c>
      <c r="N277" s="391" t="s">
        <v>2744</v>
      </c>
      <c r="O277" s="391" t="s">
        <v>2745</v>
      </c>
      <c r="P277" s="391" t="s">
        <v>1000</v>
      </c>
      <c r="Q277" s="391" t="s">
        <v>1856</v>
      </c>
      <c r="R277" s="391" t="s">
        <v>2746</v>
      </c>
      <c r="S277" s="392" t="str">
        <f>Adresses_cegeps[[#This Row],[ADRS_GEO_L1_GDUNO]]&amp;", "&amp;Adresses_cegeps[[#This Row],[NOM_MUNCP]]&amp;", "&amp;"Qc, "&amp;Adresses_cegeps[[#This Row],[CD_POSTL_GDUNO]]</f>
        <v>2505, rue Saint-Hubert, Saguenay, Qc, G7X7W2</v>
      </c>
    </row>
    <row r="278" spans="2:19" x14ac:dyDescent="0.25">
      <c r="B278" s="390">
        <v>932004</v>
      </c>
      <c r="C278" s="391" t="s">
        <v>649</v>
      </c>
      <c r="D278" s="391" t="s">
        <v>2747</v>
      </c>
      <c r="E278" s="391" t="s">
        <v>2048</v>
      </c>
      <c r="F278" s="391"/>
      <c r="G278" s="391">
        <v>91042</v>
      </c>
      <c r="H278" s="391" t="s">
        <v>253</v>
      </c>
      <c r="I278" s="391" t="s">
        <v>993</v>
      </c>
      <c r="J278" s="391" t="s">
        <v>2050</v>
      </c>
      <c r="K278" s="391" t="s">
        <v>12</v>
      </c>
      <c r="L278" s="391" t="s">
        <v>1852</v>
      </c>
      <c r="M278" s="391" t="s">
        <v>2748</v>
      </c>
      <c r="N278" s="391" t="s">
        <v>2052</v>
      </c>
      <c r="O278" s="391" t="s">
        <v>2053</v>
      </c>
      <c r="P278" s="391" t="s">
        <v>1000</v>
      </c>
      <c r="Q278" s="391" t="s">
        <v>1856</v>
      </c>
      <c r="R278" s="391" t="s">
        <v>2749</v>
      </c>
      <c r="S278" s="392" t="str">
        <f>Adresses_cegeps[[#This Row],[ADRS_GEO_L1_GDUNO]]&amp;", "&amp;Adresses_cegeps[[#This Row],[NOM_MUNCP]]&amp;", "&amp;"Qc, "&amp;Adresses_cegeps[[#This Row],[CD_POSTL_GDUNO]]</f>
        <v>1105, boulevard Hamel, Saint-Félicien, Qc, G8K2R8</v>
      </c>
    </row>
    <row r="279" spans="2:19" x14ac:dyDescent="0.25">
      <c r="B279" s="390">
        <v>915002</v>
      </c>
      <c r="C279" s="391" t="s">
        <v>2690</v>
      </c>
      <c r="D279" s="391" t="s">
        <v>2750</v>
      </c>
      <c r="E279" s="391" t="s">
        <v>2751</v>
      </c>
      <c r="F279" s="391"/>
      <c r="G279" s="391">
        <v>66023</v>
      </c>
      <c r="H279" s="391" t="s">
        <v>6</v>
      </c>
      <c r="I279" s="391" t="s">
        <v>993</v>
      </c>
      <c r="J279" s="391" t="s">
        <v>2685</v>
      </c>
      <c r="K279" s="391" t="s">
        <v>1925</v>
      </c>
      <c r="L279" s="391" t="s">
        <v>1852</v>
      </c>
      <c r="M279" s="391" t="s">
        <v>2693</v>
      </c>
      <c r="N279" s="391" t="s">
        <v>2694</v>
      </c>
      <c r="O279" s="391" t="s">
        <v>2695</v>
      </c>
      <c r="P279" s="391" t="s">
        <v>1000</v>
      </c>
      <c r="Q279" s="391" t="s">
        <v>1856</v>
      </c>
      <c r="R279" s="391" t="s">
        <v>2752</v>
      </c>
      <c r="S279" s="392" t="str">
        <f>Adresses_cegeps[[#This Row],[ADRS_GEO_L1_GDUNO]]&amp;", "&amp;Adresses_cegeps[[#This Row],[NOM_MUNCP]]&amp;", "&amp;"Qc, "&amp;Adresses_cegeps[[#This Row],[CD_POSTL_GDUNO]]</f>
        <v>6300, 6e Avenue, Montréal, Qc, H1X2S9</v>
      </c>
    </row>
    <row r="280" spans="2:19" x14ac:dyDescent="0.25">
      <c r="B280" s="390">
        <v>915003</v>
      </c>
      <c r="C280" s="391" t="s">
        <v>2690</v>
      </c>
      <c r="D280" s="391" t="s">
        <v>2753</v>
      </c>
      <c r="E280" s="391" t="s">
        <v>2692</v>
      </c>
      <c r="F280" s="391"/>
      <c r="G280" s="391">
        <v>66023</v>
      </c>
      <c r="H280" s="391" t="s">
        <v>6</v>
      </c>
      <c r="I280" s="391" t="s">
        <v>993</v>
      </c>
      <c r="J280" s="391" t="s">
        <v>2685</v>
      </c>
      <c r="K280" s="391" t="s">
        <v>1925</v>
      </c>
      <c r="L280" s="391" t="s">
        <v>1852</v>
      </c>
      <c r="M280" s="391" t="s">
        <v>2754</v>
      </c>
      <c r="N280" s="391" t="s">
        <v>2694</v>
      </c>
      <c r="O280" s="391" t="s">
        <v>2695</v>
      </c>
      <c r="P280" s="391" t="s">
        <v>1000</v>
      </c>
      <c r="Q280" s="391" t="s">
        <v>1856</v>
      </c>
      <c r="R280" s="391" t="s">
        <v>2696</v>
      </c>
      <c r="S280" s="392" t="str">
        <f>Adresses_cegeps[[#This Row],[ADRS_GEO_L1_GDUNO]]&amp;", "&amp;Adresses_cegeps[[#This Row],[NOM_MUNCP]]&amp;", "&amp;"Qc, "&amp;Adresses_cegeps[[#This Row],[CD_POSTL_GDUNO]]</f>
        <v>6300, 16e Avenue, Montréal, Qc, H1X2S9</v>
      </c>
    </row>
    <row r="281" spans="2:19" x14ac:dyDescent="0.25">
      <c r="B281" s="390">
        <v>915090</v>
      </c>
      <c r="C281" s="391" t="s">
        <v>2755</v>
      </c>
      <c r="D281" s="391" t="s">
        <v>2756</v>
      </c>
      <c r="E281" s="391" t="s">
        <v>2684</v>
      </c>
      <c r="F281" s="391" t="s">
        <v>599</v>
      </c>
      <c r="G281" s="391">
        <v>66023</v>
      </c>
      <c r="H281" s="391" t="s">
        <v>6</v>
      </c>
      <c r="I281" s="391" t="s">
        <v>993</v>
      </c>
      <c r="J281" s="391" t="s">
        <v>2685</v>
      </c>
      <c r="K281" s="391" t="s">
        <v>1197</v>
      </c>
      <c r="L281" s="391" t="s">
        <v>1852</v>
      </c>
      <c r="M281" s="391" t="s">
        <v>2757</v>
      </c>
      <c r="N281" s="391" t="s">
        <v>2687</v>
      </c>
      <c r="O281" s="391" t="s">
        <v>2688</v>
      </c>
      <c r="P281" s="391" t="s">
        <v>1000</v>
      </c>
      <c r="Q281" s="391" t="s">
        <v>1856</v>
      </c>
      <c r="R281" s="391" t="s">
        <v>2758</v>
      </c>
      <c r="S281" s="392" t="str">
        <f>Adresses_cegeps[[#This Row],[ADRS_GEO_L1_GDUNO]]&amp;", "&amp;Adresses_cegeps[[#This Row],[NOM_MUNCP]]&amp;", "&amp;"Qc, "&amp;Adresses_cegeps[[#This Row],[CD_POSTL_GDUNO]]</f>
        <v>6400, 16e Avenue, Montréal, Qc, H1X2S9</v>
      </c>
    </row>
    <row r="282" spans="2:19" x14ac:dyDescent="0.25">
      <c r="B282" s="390">
        <v>916000</v>
      </c>
      <c r="C282" s="391" t="s">
        <v>561</v>
      </c>
      <c r="D282" s="391" t="s">
        <v>561</v>
      </c>
      <c r="E282" s="391" t="s">
        <v>2759</v>
      </c>
      <c r="F282" s="391"/>
      <c r="G282" s="391">
        <v>66023</v>
      </c>
      <c r="H282" s="391" t="s">
        <v>6</v>
      </c>
      <c r="I282" s="391" t="s">
        <v>993</v>
      </c>
      <c r="J282" s="391" t="s">
        <v>2760</v>
      </c>
      <c r="K282" s="391" t="s">
        <v>12</v>
      </c>
      <c r="L282" s="391" t="s">
        <v>1852</v>
      </c>
      <c r="M282" s="391" t="s">
        <v>2761</v>
      </c>
      <c r="N282" s="391" t="s">
        <v>2762</v>
      </c>
      <c r="O282" s="391" t="s">
        <v>2763</v>
      </c>
      <c r="P282" s="391" t="s">
        <v>1000</v>
      </c>
      <c r="Q282" s="391" t="s">
        <v>1856</v>
      </c>
      <c r="R282" s="391" t="s">
        <v>2764</v>
      </c>
      <c r="S282" s="392" t="str">
        <f>Adresses_cegeps[[#This Row],[ADRS_GEO_L1_GDUNO]]&amp;", "&amp;Adresses_cegeps[[#This Row],[NOM_MUNCP]]&amp;", "&amp;"Qc, "&amp;Adresses_cegeps[[#This Row],[CD_POSTL_GDUNO]]</f>
        <v>3800, rue Sherbrooke Est, Montréal, Qc, H1X2A2</v>
      </c>
    </row>
    <row r="283" spans="2:19" x14ac:dyDescent="0.25">
      <c r="B283" s="390">
        <v>916090</v>
      </c>
      <c r="C283" s="391" t="s">
        <v>2765</v>
      </c>
      <c r="D283" s="391" t="s">
        <v>2766</v>
      </c>
      <c r="E283" s="391" t="s">
        <v>2767</v>
      </c>
      <c r="F283" s="391"/>
      <c r="G283" s="391">
        <v>66023</v>
      </c>
      <c r="H283" s="391" t="s">
        <v>6</v>
      </c>
      <c r="I283" s="391" t="s">
        <v>993</v>
      </c>
      <c r="J283" s="391" t="s">
        <v>2768</v>
      </c>
      <c r="K283" s="391" t="s">
        <v>1197</v>
      </c>
      <c r="L283" s="391" t="s">
        <v>1852</v>
      </c>
      <c r="M283" s="391" t="s">
        <v>2769</v>
      </c>
      <c r="N283" s="391" t="s">
        <v>2770</v>
      </c>
      <c r="O283" s="391" t="s">
        <v>2771</v>
      </c>
      <c r="P283" s="391" t="s">
        <v>1000</v>
      </c>
      <c r="Q283" s="391" t="s">
        <v>1856</v>
      </c>
      <c r="R283" s="391" t="s">
        <v>2772</v>
      </c>
      <c r="S283" s="392" t="str">
        <f>Adresses_cegeps[[#This Row],[ADRS_GEO_L1_GDUNO]]&amp;", "&amp;Adresses_cegeps[[#This Row],[NOM_MUNCP]]&amp;", "&amp;"Qc, "&amp;Adresses_cegeps[[#This Row],[CD_POSTL_GDUNO]]</f>
        <v>6220, rue Sherbrooke Est, Montréal, Qc, H1N1C1</v>
      </c>
    </row>
    <row r="284" spans="2:19" x14ac:dyDescent="0.25">
      <c r="B284" s="390">
        <v>916091</v>
      </c>
      <c r="C284" s="391" t="s">
        <v>2773</v>
      </c>
      <c r="D284" s="391" t="s">
        <v>2774</v>
      </c>
      <c r="E284" s="391" t="s">
        <v>2767</v>
      </c>
      <c r="F284" s="391"/>
      <c r="G284" s="391">
        <v>66023</v>
      </c>
      <c r="H284" s="391" t="s">
        <v>6</v>
      </c>
      <c r="I284" s="391" t="s">
        <v>993</v>
      </c>
      <c r="J284" s="391" t="s">
        <v>2768</v>
      </c>
      <c r="K284" s="391" t="s">
        <v>1197</v>
      </c>
      <c r="L284" s="391" t="s">
        <v>1852</v>
      </c>
      <c r="M284" s="391"/>
      <c r="N284" s="391" t="s">
        <v>2770</v>
      </c>
      <c r="O284" s="391" t="s">
        <v>2771</v>
      </c>
      <c r="P284" s="391" t="s">
        <v>1000</v>
      </c>
      <c r="Q284" s="391" t="s">
        <v>1856</v>
      </c>
      <c r="R284" s="391" t="s">
        <v>2775</v>
      </c>
      <c r="S284" s="392" t="str">
        <f>Adresses_cegeps[[#This Row],[ADRS_GEO_L1_GDUNO]]&amp;", "&amp;Adresses_cegeps[[#This Row],[NOM_MUNCP]]&amp;", "&amp;"Qc, "&amp;Adresses_cegeps[[#This Row],[CD_POSTL_GDUNO]]</f>
        <v>6220, rue Sherbrooke Est, Montréal, Qc, H1N1C1</v>
      </c>
    </row>
    <row r="285" spans="2:19" x14ac:dyDescent="0.25">
      <c r="B285" s="390">
        <v>916092</v>
      </c>
      <c r="C285" s="391" t="s">
        <v>2776</v>
      </c>
      <c r="D285" s="391" t="s">
        <v>2777</v>
      </c>
      <c r="E285" s="391" t="s">
        <v>2759</v>
      </c>
      <c r="F285" s="391"/>
      <c r="G285" s="391">
        <v>66023</v>
      </c>
      <c r="H285" s="391" t="s">
        <v>6</v>
      </c>
      <c r="I285" s="391" t="s">
        <v>993</v>
      </c>
      <c r="J285" s="391" t="s">
        <v>2760</v>
      </c>
      <c r="K285" s="391" t="s">
        <v>1197</v>
      </c>
      <c r="L285" s="391" t="s">
        <v>1852</v>
      </c>
      <c r="M285" s="391" t="s">
        <v>2778</v>
      </c>
      <c r="N285" s="391" t="s">
        <v>2762</v>
      </c>
      <c r="O285" s="391" t="s">
        <v>2763</v>
      </c>
      <c r="P285" s="391" t="s">
        <v>1000</v>
      </c>
      <c r="Q285" s="391" t="s">
        <v>1856</v>
      </c>
      <c r="R285" s="391" t="s">
        <v>2779</v>
      </c>
      <c r="S285" s="392" t="str">
        <f>Adresses_cegeps[[#This Row],[ADRS_GEO_L1_GDUNO]]&amp;", "&amp;Adresses_cegeps[[#This Row],[NOM_MUNCP]]&amp;", "&amp;"Qc, "&amp;Adresses_cegeps[[#This Row],[CD_POSTL_GDUNO]]</f>
        <v>3800, rue Sherbrooke Est, Montréal, Qc, H1X2A2</v>
      </c>
    </row>
    <row r="286" spans="2:19" x14ac:dyDescent="0.25">
      <c r="B286" s="390">
        <v>917000</v>
      </c>
      <c r="C286" s="391" t="s">
        <v>568</v>
      </c>
      <c r="D286" s="391" t="s">
        <v>568</v>
      </c>
      <c r="E286" s="391" t="s">
        <v>2780</v>
      </c>
      <c r="F286" s="391"/>
      <c r="G286" s="391">
        <v>66023</v>
      </c>
      <c r="H286" s="391" t="s">
        <v>6</v>
      </c>
      <c r="I286" s="391" t="s">
        <v>993</v>
      </c>
      <c r="J286" s="391" t="s">
        <v>2781</v>
      </c>
      <c r="K286" s="391" t="s">
        <v>12</v>
      </c>
      <c r="L286" s="391" t="s">
        <v>1852</v>
      </c>
      <c r="M286" s="391" t="s">
        <v>2782</v>
      </c>
      <c r="N286" s="391" t="s">
        <v>2783</v>
      </c>
      <c r="O286" s="391" t="s">
        <v>2784</v>
      </c>
      <c r="P286" s="391" t="s">
        <v>1000</v>
      </c>
      <c r="Q286" s="391" t="s">
        <v>1856</v>
      </c>
      <c r="R286" s="391" t="s">
        <v>2785</v>
      </c>
      <c r="S286" s="392" t="str">
        <f>Adresses_cegeps[[#This Row],[ADRS_GEO_L1_GDUNO]]&amp;", "&amp;Adresses_cegeps[[#This Row],[NOM_MUNCP]]&amp;", "&amp;"Qc, "&amp;Adresses_cegeps[[#This Row],[CD_POSTL_GDUNO]]</f>
        <v>255, rue Ontario Est, Montréal, Qc, H2X1X6</v>
      </c>
    </row>
    <row r="287" spans="2:19" x14ac:dyDescent="0.25">
      <c r="B287" s="390">
        <v>917090</v>
      </c>
      <c r="C287" s="391" t="s">
        <v>2786</v>
      </c>
      <c r="D287" s="391" t="s">
        <v>2787</v>
      </c>
      <c r="E287" s="391" t="s">
        <v>2780</v>
      </c>
      <c r="F287" s="391"/>
      <c r="G287" s="391">
        <v>66023</v>
      </c>
      <c r="H287" s="391" t="s">
        <v>6</v>
      </c>
      <c r="I287" s="391" t="s">
        <v>993</v>
      </c>
      <c r="J287" s="391" t="s">
        <v>2781</v>
      </c>
      <c r="K287" s="391" t="s">
        <v>1197</v>
      </c>
      <c r="L287" s="391" t="s">
        <v>1852</v>
      </c>
      <c r="M287" s="391" t="s">
        <v>2788</v>
      </c>
      <c r="N287" s="391" t="s">
        <v>2783</v>
      </c>
      <c r="O287" s="391" t="s">
        <v>2784</v>
      </c>
      <c r="P287" s="391" t="s">
        <v>1000</v>
      </c>
      <c r="Q287" s="391" t="s">
        <v>1856</v>
      </c>
      <c r="R287" s="391" t="s">
        <v>2789</v>
      </c>
      <c r="S287" s="392" t="str">
        <f>Adresses_cegeps[[#This Row],[ADRS_GEO_L1_GDUNO]]&amp;", "&amp;Adresses_cegeps[[#This Row],[NOM_MUNCP]]&amp;", "&amp;"Qc, "&amp;Adresses_cegeps[[#This Row],[CD_POSTL_GDUNO]]</f>
        <v>255, rue Ontario Est, Montréal, Qc, H2X1X6</v>
      </c>
    </row>
    <row r="288" spans="2:19" x14ac:dyDescent="0.25">
      <c r="B288" s="393">
        <v>918000</v>
      </c>
      <c r="C288" s="394" t="s">
        <v>2790</v>
      </c>
      <c r="D288" s="394" t="s">
        <v>2790</v>
      </c>
      <c r="E288" s="394" t="s">
        <v>2791</v>
      </c>
      <c r="F288" s="394"/>
      <c r="G288" s="394">
        <v>70052</v>
      </c>
      <c r="H288" s="394" t="s">
        <v>2792</v>
      </c>
      <c r="I288" s="394" t="s">
        <v>993</v>
      </c>
      <c r="J288" s="394" t="s">
        <v>2793</v>
      </c>
      <c r="K288" s="394" t="s">
        <v>12</v>
      </c>
      <c r="L288" s="394" t="s">
        <v>1852</v>
      </c>
      <c r="M288" s="394" t="s">
        <v>2794</v>
      </c>
      <c r="N288" s="394" t="s">
        <v>2795</v>
      </c>
      <c r="O288" s="394" t="s">
        <v>2796</v>
      </c>
      <c r="P288" s="394" t="s">
        <v>1000</v>
      </c>
      <c r="Q288" s="394" t="s">
        <v>1856</v>
      </c>
      <c r="R288" s="394" t="s">
        <v>2797</v>
      </c>
      <c r="S288" s="395" t="str">
        <f>Adresses_cegeps[[#This Row],[ADRS_GEO_L1_GDUNO]]&amp;", "&amp;Adresses_cegeps[[#This Row],[NOM_MUNCP]]&amp;", "&amp;"Qc, "&amp;Adresses_cegeps[[#This Row],[CD_POSTL_GDUNO]]</f>
        <v>169, rue Champlain, Salaberry-de-Valleyfield, Qc, J6T1X6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04DDB02-7D66-49EF-87C0-AFF8AD2F0CCF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575C641-9A08-4C58-87AB-032AED60B37C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FB18BD54-8B47-496A-849A-45C38A58DD63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A9471AAC-721E-4B46-A4BE-1C6179642838}">
  <ds:schemaRefs>
    <ds:schemaRef ds:uri="http://www.w3.org/2001/XMLSchema"/>
    <ds:schemaRef ds:uri="http://microsoft.data.visualization.engine.tours/1.0"/>
  </ds:schemaRefs>
</ds:datastoreItem>
</file>

<file path=docMetadata/LabelInfo.xml><?xml version="1.0" encoding="utf-8"?>
<clbl:labelList xmlns:clbl="http://schemas.microsoft.com/office/2020/mipLabelMetadata">
  <clbl:label id="{068fa33a-09da-4f7d-a782-380be483c564}" enabled="0" method="" siteId="{068fa33a-09da-4f7d-a782-380be483c56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32</vt:i4>
      </vt:variant>
    </vt:vector>
  </HeadingPairs>
  <TitlesOfParts>
    <vt:vector size="40" baseType="lpstr">
      <vt:lpstr>Formules</vt:lpstr>
      <vt:lpstr>Rapport dépenses</vt:lpstr>
      <vt:lpstr>Payé</vt:lpstr>
      <vt:lpstr>Barèmes</vt:lpstr>
      <vt:lpstr>Distance</vt:lpstr>
      <vt:lpstr>Support</vt:lpstr>
      <vt:lpstr>Distancier</vt:lpstr>
      <vt:lpstr>Adresses</vt:lpstr>
      <vt:lpstr>Adresse</vt:lpstr>
      <vt:lpstr>Adresse_institution</vt:lpstr>
      <vt:lpstr>Arrivee</vt:lpstr>
      <vt:lpstr>Arrivee_Trace</vt:lpstr>
      <vt:lpstr>Bareme_du_Km</vt:lpstr>
      <vt:lpstr>Bareme_du_Km_Hybride</vt:lpstr>
      <vt:lpstr>Cegep</vt:lpstr>
      <vt:lpstr>Choix_contournement</vt:lpstr>
      <vt:lpstr>Choix_Institution</vt:lpstr>
      <vt:lpstr>Choix_mode</vt:lpstr>
      <vt:lpstr>Choix_unites</vt:lpstr>
      <vt:lpstr>Contournement</vt:lpstr>
      <vt:lpstr>Coucher</vt:lpstr>
      <vt:lpstr>Dejeuner</vt:lpstr>
      <vt:lpstr>Depart</vt:lpstr>
      <vt:lpstr>Depart_Trace</vt:lpstr>
      <vt:lpstr>Diner</vt:lpstr>
      <vt:lpstr>Distances_Feuille_Jaune</vt:lpstr>
      <vt:lpstr>Institution</vt:lpstr>
      <vt:lpstr>Institution_num</vt:lpstr>
      <vt:lpstr>Militants</vt:lpstr>
      <vt:lpstr>Mode_de_deplacement</vt:lpstr>
      <vt:lpstr>Non_Regr.</vt:lpstr>
      <vt:lpstr>Premier_samedi</vt:lpstr>
      <vt:lpstr>Privé</vt:lpstr>
      <vt:lpstr>Samedis</vt:lpstr>
      <vt:lpstr>sans_pièce_justificative</vt:lpstr>
      <vt:lpstr>Souper</vt:lpstr>
      <vt:lpstr>Unites</vt:lpstr>
      <vt:lpstr>Universite</vt:lpstr>
      <vt:lpstr>Ville</vt:lpstr>
      <vt:lpstr>'Rapport dépenses'!Zone_d_impression</vt:lpstr>
    </vt:vector>
  </TitlesOfParts>
  <Manager/>
  <Company>CSN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Bilodeau;Daniel Légaré</dc:creator>
  <cp:keywords/>
  <dc:description/>
  <cp:lastModifiedBy>Annie St-Amant</cp:lastModifiedBy>
  <cp:revision/>
  <dcterms:created xsi:type="dcterms:W3CDTF">2018-02-14T19:28:06Z</dcterms:created>
  <dcterms:modified xsi:type="dcterms:W3CDTF">2025-06-11T18:55:32Z</dcterms:modified>
  <cp:category/>
  <cp:contentStatus/>
</cp:coreProperties>
</file>